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E:\maasyraf\others\project-2023\vale\Vale\Preliminary Data\Physical Availability\"/>
    </mc:Choice>
  </mc:AlternateContent>
  <xr:revisionPtr revIDLastSave="0" documentId="13_ncr:1_{8EB872FE-C230-4C2C-851D-E2FDD084F16D}" xr6:coauthVersionLast="47" xr6:coauthVersionMax="47" xr10:uidLastSave="{00000000-0000-0000-0000-000000000000}"/>
  <bookViews>
    <workbookView xWindow="0" yWindow="4215" windowWidth="21600" windowHeight="11385" tabRatio="805" firstSheet="48" activeTab="52" xr2:uid="{00000000-000D-0000-FFFF-FFFF00000000}"/>
  </bookViews>
  <sheets>
    <sheet name="Week01" sheetId="150" r:id="rId1"/>
    <sheet name="Week02" sheetId="151" r:id="rId2"/>
    <sheet name="Week03" sheetId="152" r:id="rId3"/>
    <sheet name="Week04" sheetId="153" r:id="rId4"/>
    <sheet name="Week05" sheetId="154" r:id="rId5"/>
    <sheet name="Week06" sheetId="155" r:id="rId6"/>
    <sheet name="Week07" sheetId="156" r:id="rId7"/>
    <sheet name="Week08" sheetId="157" r:id="rId8"/>
    <sheet name="Week09" sheetId="158" r:id="rId9"/>
    <sheet name="Week10" sheetId="159" r:id="rId10"/>
    <sheet name="Week11" sheetId="160" r:id="rId11"/>
    <sheet name="Week12" sheetId="161" r:id="rId12"/>
    <sheet name="Week13" sheetId="162" r:id="rId13"/>
    <sheet name="Week14" sheetId="163" r:id="rId14"/>
    <sheet name="Week15" sheetId="164" r:id="rId15"/>
    <sheet name="Week16" sheetId="165" r:id="rId16"/>
    <sheet name="Week17" sheetId="166" r:id="rId17"/>
    <sheet name="Week18" sheetId="167" r:id="rId18"/>
    <sheet name="Week19" sheetId="168" r:id="rId19"/>
    <sheet name="Week20" sheetId="169" r:id="rId20"/>
    <sheet name="Week21" sheetId="170" r:id="rId21"/>
    <sheet name="Week22" sheetId="171" r:id="rId22"/>
    <sheet name="Week23" sheetId="172" r:id="rId23"/>
    <sheet name="Week24" sheetId="173" r:id="rId24"/>
    <sheet name="Week25" sheetId="174" r:id="rId25"/>
    <sheet name="Week26" sheetId="175" r:id="rId26"/>
    <sheet name="Week27" sheetId="176" r:id="rId27"/>
    <sheet name="Week28" sheetId="177" r:id="rId28"/>
    <sheet name="Week29" sheetId="178" r:id="rId29"/>
    <sheet name="Week30" sheetId="179" r:id="rId30"/>
    <sheet name="Week31" sheetId="180" r:id="rId31"/>
    <sheet name="Week32" sheetId="181" r:id="rId32"/>
    <sheet name="Week33" sheetId="182" r:id="rId33"/>
    <sheet name="Week34" sheetId="183" r:id="rId34"/>
    <sheet name="Week35" sheetId="184" r:id="rId35"/>
    <sheet name="Week36" sheetId="185" r:id="rId36"/>
    <sheet name="Week37" sheetId="186" r:id="rId37"/>
    <sheet name="Week38" sheetId="187" r:id="rId38"/>
    <sheet name="Week39" sheetId="188" r:id="rId39"/>
    <sheet name="Week40" sheetId="189" r:id="rId40"/>
    <sheet name="Week41" sheetId="190" r:id="rId41"/>
    <sheet name="Week42" sheetId="191" r:id="rId42"/>
    <sheet name="Week43" sheetId="192" r:id="rId43"/>
    <sheet name="Week44" sheetId="203" r:id="rId44"/>
    <sheet name="Week45" sheetId="194" r:id="rId45"/>
    <sheet name="Week46" sheetId="195" r:id="rId46"/>
    <sheet name="Week47" sheetId="196" r:id="rId47"/>
    <sheet name="Week48" sheetId="197" r:id="rId48"/>
    <sheet name="Week49" sheetId="198" r:id="rId49"/>
    <sheet name="Week50" sheetId="199" r:id="rId50"/>
    <sheet name="Week51" sheetId="200" r:id="rId51"/>
    <sheet name="Week52" sheetId="201" r:id="rId52"/>
    <sheet name="PA_Summary" sheetId="224" r:id="rId53"/>
    <sheet name="PA_Power_Summary" sheetId="225" r:id="rId54"/>
  </sheets>
  <definedNames>
    <definedName name="_xlnm.Print_Area" localSheetId="0">Week01!$A$72:$J$137</definedName>
    <definedName name="_xlnm.Print_Area" localSheetId="1">Week02!$A$72:$J$137</definedName>
    <definedName name="_xlnm.Print_Area" localSheetId="2">Week03!$A$72:$J$137</definedName>
    <definedName name="_xlnm.Print_Area" localSheetId="3">Week04!$A$72:$J$137</definedName>
    <definedName name="_xlnm.Print_Area" localSheetId="4">Week05!$A$72:$J$137</definedName>
    <definedName name="_xlnm.Print_Area" localSheetId="5">Week06!$A$72:$J$137</definedName>
    <definedName name="_xlnm.Print_Area" localSheetId="6">Week07!$A$72:$J$137</definedName>
    <definedName name="_xlnm.Print_Area" localSheetId="7">Week08!$A$72:$J$137</definedName>
    <definedName name="_xlnm.Print_Area" localSheetId="8">Week09!$A$72:$J$137</definedName>
    <definedName name="_xlnm.Print_Area" localSheetId="9">Week10!$A$72:$J$137</definedName>
    <definedName name="_xlnm.Print_Area" localSheetId="10">Week11!$A$72:$J$137</definedName>
    <definedName name="_xlnm.Print_Area" localSheetId="11">Week12!$A$72:$J$137</definedName>
    <definedName name="_xlnm.Print_Area" localSheetId="12">Week13!$A$72:$J$137</definedName>
    <definedName name="_xlnm.Print_Area" localSheetId="13">Week14!$A$72:$J$137</definedName>
    <definedName name="_xlnm.Print_Area" localSheetId="14">Week15!$A$72:$J$137</definedName>
    <definedName name="_xlnm.Print_Area" localSheetId="15">Week16!$A$72:$J$137</definedName>
    <definedName name="_xlnm.Print_Area" localSheetId="16">Week17!$A$72:$J$137</definedName>
    <definedName name="_xlnm.Print_Area" localSheetId="17">Week18!$A$72:$J$137</definedName>
    <definedName name="_xlnm.Print_Area" localSheetId="18">Week19!$A$72:$J$137</definedName>
    <definedName name="_xlnm.Print_Area" localSheetId="19">Week20!$A$72:$J$137</definedName>
    <definedName name="_xlnm.Print_Area" localSheetId="20">Week21!$A$72:$J$137</definedName>
    <definedName name="_xlnm.Print_Area" localSheetId="21">Week22!$A$72:$J$137</definedName>
    <definedName name="_xlnm.Print_Area" localSheetId="22">Week23!$A$72:$J$137</definedName>
    <definedName name="_xlnm.Print_Area" localSheetId="23">Week24!$A$72:$J$137</definedName>
    <definedName name="_xlnm.Print_Area" localSheetId="24">Week25!$A$72:$J$137</definedName>
    <definedName name="_xlnm.Print_Area" localSheetId="25">Week26!$A$72:$J$137</definedName>
    <definedName name="_xlnm.Print_Area" localSheetId="26">Week27!$A$72:$J$137</definedName>
    <definedName name="_xlnm.Print_Area" localSheetId="27">Week28!$A$72:$J$137</definedName>
    <definedName name="_xlnm.Print_Area" localSheetId="28">Week29!$A$72:$J$137</definedName>
    <definedName name="_xlnm.Print_Area" localSheetId="29">Week30!$A$72:$J$137</definedName>
    <definedName name="_xlnm.Print_Area" localSheetId="30">Week31!$A$72:$J$137</definedName>
    <definedName name="_xlnm.Print_Area" localSheetId="31">Week32!$A$72:$J$137</definedName>
    <definedName name="_xlnm.Print_Area" localSheetId="32">Week33!$A$72:$J$137</definedName>
    <definedName name="_xlnm.Print_Area" localSheetId="33">Week34!$A$72:$J$137</definedName>
    <definedName name="_xlnm.Print_Area" localSheetId="34">Week35!$A$72:$J$137</definedName>
    <definedName name="_xlnm.Print_Area" localSheetId="35">Week36!$A$72:$J$137</definedName>
    <definedName name="_xlnm.Print_Area" localSheetId="36">Week37!$A$72:$J$137</definedName>
    <definedName name="_xlnm.Print_Area" localSheetId="37">Week38!$A$72:$J$137</definedName>
    <definedName name="_xlnm.Print_Area" localSheetId="38">Week39!$A$72:$J$137</definedName>
    <definedName name="_xlnm.Print_Area" localSheetId="39">Week40!$A$72:$J$137</definedName>
    <definedName name="_xlnm.Print_Area" localSheetId="40">Week41!$A$72:$J$137</definedName>
    <definedName name="_xlnm.Print_Area" localSheetId="41">Week42!$A$72:$J$137</definedName>
    <definedName name="_xlnm.Print_Area" localSheetId="42">Week43!$A$72:$J$137</definedName>
    <definedName name="_xlnm.Print_Area" localSheetId="43">Week44!$A$72:$J$137</definedName>
    <definedName name="_xlnm.Print_Area" localSheetId="44">Week45!$A$72:$J$137</definedName>
    <definedName name="_xlnm.Print_Area" localSheetId="45">Week46!$A$72:$J$137</definedName>
    <definedName name="_xlnm.Print_Area" localSheetId="46">Week47!$A$72:$J$137</definedName>
    <definedName name="_xlnm.Print_Area" localSheetId="47">Week48!$A$72:$J$137</definedName>
    <definedName name="_xlnm.Print_Area" localSheetId="48">Week49!$A$72:$J$137</definedName>
    <definedName name="_xlnm.Print_Area" localSheetId="49">Week50!$A$72:$J$137</definedName>
    <definedName name="_xlnm.Print_Area" localSheetId="50">Week51!$A$72:$J$137</definedName>
    <definedName name="_xlnm.Print_Area" localSheetId="51">Week52!$A$72:$J$137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B17" i="224" l="1"/>
  <c r="NA17" i="224"/>
  <c r="MZ17" i="224"/>
  <c r="MY17" i="224"/>
  <c r="MX17" i="224"/>
  <c r="MW17" i="224"/>
  <c r="MV17" i="224"/>
  <c r="MU17" i="224"/>
  <c r="MT17" i="224"/>
  <c r="MS17" i="224"/>
  <c r="MR17" i="224"/>
  <c r="MQ17" i="224"/>
  <c r="MP17" i="224"/>
  <c r="MO17" i="224"/>
  <c r="MN17" i="224"/>
  <c r="MM17" i="224"/>
  <c r="ML17" i="224"/>
  <c r="MK17" i="224"/>
  <c r="MJ17" i="224"/>
  <c r="MI17" i="224"/>
  <c r="MH17" i="224"/>
  <c r="MG17" i="224"/>
  <c r="MF17" i="224"/>
  <c r="ME17" i="224"/>
  <c r="MD17" i="224"/>
  <c r="MC17" i="224"/>
  <c r="MB17" i="224"/>
  <c r="MA17" i="224"/>
  <c r="LZ17" i="224"/>
  <c r="LY17" i="224"/>
  <c r="LX17" i="224"/>
  <c r="LW17" i="224"/>
  <c r="LV17" i="224"/>
  <c r="LU17" i="224"/>
  <c r="LT17" i="224"/>
  <c r="LS17" i="224"/>
  <c r="LR17" i="224"/>
  <c r="LQ17" i="224"/>
  <c r="LP17" i="224"/>
  <c r="LO17" i="224"/>
  <c r="LN17" i="224"/>
  <c r="LM17" i="224"/>
  <c r="LL17" i="224"/>
  <c r="LK17" i="224"/>
  <c r="LJ17" i="224"/>
  <c r="LI17" i="224"/>
  <c r="LH17" i="224"/>
  <c r="LG17" i="224"/>
  <c r="LF17" i="224"/>
  <c r="LE17" i="224"/>
  <c r="LD17" i="224"/>
  <c r="LC17" i="224"/>
  <c r="LB17" i="224"/>
  <c r="LA17" i="224"/>
  <c r="KZ17" i="224"/>
  <c r="KY17" i="224"/>
  <c r="KX17" i="224"/>
  <c r="KW17" i="224"/>
  <c r="KV17" i="224"/>
  <c r="KU17" i="224"/>
  <c r="KT17" i="224"/>
  <c r="KS17" i="224"/>
  <c r="KR17" i="224"/>
  <c r="KQ17" i="224"/>
  <c r="KP17" i="224"/>
  <c r="KO17" i="224"/>
  <c r="KN17" i="224"/>
  <c r="KM17" i="224"/>
  <c r="KL17" i="224"/>
  <c r="KK17" i="224"/>
  <c r="KJ17" i="224"/>
  <c r="KI17" i="224"/>
  <c r="KH17" i="224"/>
  <c r="KG17" i="224"/>
  <c r="KF17" i="224"/>
  <c r="KE17" i="224"/>
  <c r="KD17" i="224"/>
  <c r="KC17" i="224"/>
  <c r="KB17" i="224"/>
  <c r="KA17" i="224"/>
  <c r="JZ17" i="224"/>
  <c r="JY17" i="224"/>
  <c r="JX17" i="224"/>
  <c r="JW17" i="224"/>
  <c r="JV17" i="224"/>
  <c r="JU17" i="224"/>
  <c r="JT17" i="224"/>
  <c r="JS17" i="224"/>
  <c r="JR17" i="224"/>
  <c r="JQ17" i="224"/>
  <c r="JP17" i="224"/>
  <c r="JO17" i="224"/>
  <c r="JN17" i="224"/>
  <c r="JM17" i="224"/>
  <c r="JL17" i="224"/>
  <c r="JK17" i="224"/>
  <c r="JJ17" i="224"/>
  <c r="JI17" i="224"/>
  <c r="JH17" i="224"/>
  <c r="JG17" i="224"/>
  <c r="JF17" i="224"/>
  <c r="JE17" i="224"/>
  <c r="JD17" i="224"/>
  <c r="JC17" i="224"/>
  <c r="JB17" i="224"/>
  <c r="JA17" i="224"/>
  <c r="IZ17" i="224"/>
  <c r="IY17" i="224"/>
  <c r="IX17" i="224"/>
  <c r="IW17" i="224"/>
  <c r="IV17" i="224"/>
  <c r="IU17" i="224"/>
  <c r="IT17" i="224"/>
  <c r="IS17" i="224"/>
  <c r="IR17" i="224"/>
  <c r="IQ17" i="224"/>
  <c r="IP17" i="224"/>
  <c r="IO17" i="224"/>
  <c r="IN17" i="224"/>
  <c r="IM17" i="224"/>
  <c r="IL17" i="224"/>
  <c r="IK17" i="224"/>
  <c r="IJ17" i="224"/>
  <c r="II17" i="224"/>
  <c r="IH17" i="224"/>
  <c r="IG17" i="224"/>
  <c r="IF17" i="224"/>
  <c r="IE17" i="224"/>
  <c r="ID17" i="224"/>
  <c r="IC17" i="224"/>
  <c r="IB17" i="224"/>
  <c r="IA17" i="224"/>
  <c r="HZ17" i="224"/>
  <c r="HY17" i="224"/>
  <c r="HX17" i="224"/>
  <c r="HW17" i="224"/>
  <c r="HV17" i="224"/>
  <c r="HU17" i="224"/>
  <c r="HT17" i="224"/>
  <c r="HS17" i="224"/>
  <c r="HR17" i="224"/>
  <c r="HQ17" i="224"/>
  <c r="HP17" i="224"/>
  <c r="HO17" i="224"/>
  <c r="HN17" i="224"/>
  <c r="HM17" i="224"/>
  <c r="HL17" i="224"/>
  <c r="HK17" i="224"/>
  <c r="HJ17" i="224"/>
  <c r="HI17" i="224"/>
  <c r="HH17" i="224"/>
  <c r="HG17" i="224"/>
  <c r="HF17" i="224"/>
  <c r="HE17" i="224"/>
  <c r="HD17" i="224"/>
  <c r="HC17" i="224"/>
  <c r="HB17" i="224"/>
  <c r="HA17" i="224"/>
  <c r="GZ17" i="224"/>
  <c r="GY17" i="224"/>
  <c r="GX17" i="224"/>
  <c r="GW17" i="224"/>
  <c r="GV17" i="224"/>
  <c r="GU17" i="224"/>
  <c r="GT17" i="224"/>
  <c r="GS17" i="224"/>
  <c r="GR17" i="224"/>
  <c r="GQ17" i="224"/>
  <c r="GP17" i="224"/>
  <c r="GO17" i="224"/>
  <c r="GN17" i="224"/>
  <c r="GM17" i="224"/>
  <c r="GL17" i="224"/>
  <c r="GK17" i="224"/>
  <c r="GJ17" i="224"/>
  <c r="GI17" i="224"/>
  <c r="GH17" i="224"/>
  <c r="GG17" i="224"/>
  <c r="GF17" i="224"/>
  <c r="GE17" i="224"/>
  <c r="GD17" i="224"/>
  <c r="GC17" i="224"/>
  <c r="GB17" i="224"/>
  <c r="GA17" i="224"/>
  <c r="FZ17" i="224"/>
  <c r="FY17" i="224"/>
  <c r="FX17" i="224"/>
  <c r="FW17" i="224"/>
  <c r="FV17" i="224"/>
  <c r="FU17" i="224"/>
  <c r="FT17" i="224"/>
  <c r="FS17" i="224"/>
  <c r="FR17" i="224"/>
  <c r="FQ17" i="224"/>
  <c r="FP17" i="224"/>
  <c r="FO17" i="224"/>
  <c r="FN17" i="224"/>
  <c r="FM17" i="224"/>
  <c r="FL17" i="224"/>
  <c r="FK17" i="224"/>
  <c r="FJ17" i="224"/>
  <c r="FI17" i="224"/>
  <c r="FH17" i="224"/>
  <c r="FG17" i="224"/>
  <c r="FF17" i="224"/>
  <c r="FE17" i="224"/>
  <c r="FD17" i="224"/>
  <c r="FC17" i="224"/>
  <c r="FB17" i="224"/>
  <c r="FA17" i="224"/>
  <c r="EZ17" i="224"/>
  <c r="EY17" i="224"/>
  <c r="EX17" i="224"/>
  <c r="EW17" i="224"/>
  <c r="EV17" i="224"/>
  <c r="EU17" i="224"/>
  <c r="ET17" i="224"/>
  <c r="ES17" i="224"/>
  <c r="ER17" i="224"/>
  <c r="EQ17" i="224"/>
  <c r="EP17" i="224"/>
  <c r="EO17" i="224"/>
  <c r="EN17" i="224"/>
  <c r="EM17" i="224"/>
  <c r="EL17" i="224"/>
  <c r="EK17" i="224"/>
  <c r="EJ17" i="224"/>
  <c r="EI17" i="224"/>
  <c r="EH17" i="224"/>
  <c r="EG17" i="224"/>
  <c r="EF17" i="224"/>
  <c r="EE17" i="224"/>
  <c r="ED17" i="224"/>
  <c r="EC17" i="224"/>
  <c r="EB17" i="224"/>
  <c r="EA17" i="224"/>
  <c r="DZ17" i="224"/>
  <c r="DY17" i="224"/>
  <c r="DX17" i="224"/>
  <c r="DW17" i="224"/>
  <c r="DV17" i="224"/>
  <c r="DU17" i="224"/>
  <c r="DT17" i="224"/>
  <c r="DS17" i="224"/>
  <c r="DR17" i="224"/>
  <c r="DQ17" i="224"/>
  <c r="DP17" i="224"/>
  <c r="DO17" i="224"/>
  <c r="DN17" i="224"/>
  <c r="DM17" i="224"/>
  <c r="DL17" i="224"/>
  <c r="DK17" i="224"/>
  <c r="DJ17" i="224"/>
  <c r="DI17" i="224"/>
  <c r="DH17" i="224"/>
  <c r="DG17" i="224"/>
  <c r="DF17" i="224"/>
  <c r="DE17" i="224"/>
  <c r="DD17" i="224"/>
  <c r="DC17" i="224"/>
  <c r="DB17" i="224"/>
  <c r="DA17" i="224"/>
  <c r="CZ17" i="224"/>
  <c r="CY17" i="224"/>
  <c r="CX17" i="224"/>
  <c r="CW17" i="224"/>
  <c r="CV17" i="224"/>
  <c r="CU17" i="224"/>
  <c r="CT17" i="224"/>
  <c r="CS17" i="224"/>
  <c r="CR17" i="224"/>
  <c r="CQ17" i="224"/>
  <c r="CP17" i="224"/>
  <c r="CO17" i="224"/>
  <c r="CN17" i="224"/>
  <c r="CM17" i="224"/>
  <c r="CL17" i="224"/>
  <c r="CK17" i="224"/>
  <c r="CJ17" i="224"/>
  <c r="CI17" i="224"/>
  <c r="CH17" i="224"/>
  <c r="CG17" i="224"/>
  <c r="CF17" i="224"/>
  <c r="CE17" i="224"/>
  <c r="CD17" i="224"/>
  <c r="CC17" i="224"/>
  <c r="CB17" i="224"/>
  <c r="CA17" i="224"/>
  <c r="BZ17" i="224"/>
  <c r="BY17" i="224"/>
  <c r="BX17" i="224"/>
  <c r="BW17" i="224"/>
  <c r="BV17" i="224"/>
  <c r="BU17" i="224"/>
  <c r="BT17" i="224"/>
  <c r="BS17" i="224"/>
  <c r="BR17" i="224"/>
  <c r="BQ17" i="224"/>
  <c r="BP17" i="224"/>
  <c r="BO17" i="224"/>
  <c r="BN17" i="224"/>
  <c r="BM17" i="224"/>
  <c r="BL17" i="224"/>
  <c r="BK17" i="224"/>
  <c r="BJ17" i="224"/>
  <c r="BI17" i="224"/>
  <c r="BH17" i="224"/>
  <c r="BG17" i="224"/>
  <c r="BF17" i="224"/>
  <c r="BE17" i="224"/>
  <c r="BD17" i="224"/>
  <c r="BC17" i="224"/>
  <c r="BB17" i="224"/>
  <c r="BA17" i="224"/>
  <c r="AZ17" i="224"/>
  <c r="AY17" i="224"/>
  <c r="AX17" i="224"/>
  <c r="AW17" i="224"/>
  <c r="AV17" i="224"/>
  <c r="AU17" i="224"/>
  <c r="AT17" i="224"/>
  <c r="AS17" i="224"/>
  <c r="AR17" i="224"/>
  <c r="AQ17" i="224"/>
  <c r="AP17" i="224"/>
  <c r="AO17" i="224"/>
  <c r="AN17" i="224"/>
  <c r="AM17" i="224"/>
  <c r="AL17" i="224"/>
  <c r="AK17" i="224"/>
  <c r="AJ17" i="224"/>
  <c r="AI17" i="224"/>
  <c r="AH17" i="224"/>
  <c r="AG17" i="224"/>
  <c r="AF17" i="224"/>
  <c r="AE17" i="224"/>
  <c r="AD17" i="224"/>
  <c r="AC17" i="224"/>
  <c r="AB17" i="224"/>
  <c r="AA17" i="224"/>
  <c r="Z17" i="224"/>
  <c r="Y17" i="224"/>
  <c r="X17" i="224"/>
  <c r="W17" i="224"/>
  <c r="V17" i="224"/>
  <c r="U17" i="224"/>
  <c r="T17" i="224"/>
  <c r="S17" i="224"/>
  <c r="R17" i="224"/>
  <c r="Q17" i="224"/>
  <c r="P17" i="224"/>
  <c r="O17" i="224"/>
  <c r="N17" i="224"/>
  <c r="M17" i="224"/>
  <c r="L17" i="224"/>
  <c r="K17" i="224"/>
  <c r="J17" i="224"/>
  <c r="I17" i="224"/>
  <c r="H17" i="224"/>
  <c r="G17" i="224"/>
  <c r="F17" i="224"/>
  <c r="E17" i="224"/>
  <c r="D17" i="224"/>
  <c r="C17" i="224"/>
  <c r="D18" i="224" a="1"/>
  <c r="L18" i="224" a="1"/>
  <c r="T18" i="224" a="1"/>
  <c r="AB18" i="224" a="1"/>
  <c r="AJ18" i="224" a="1"/>
  <c r="AR18" i="224" a="1"/>
  <c r="AZ18" i="224" a="1"/>
  <c r="BH18" i="224" a="1"/>
  <c r="BP18" i="224" a="1"/>
  <c r="BX18" i="224" a="1"/>
  <c r="CF18" i="224" a="1"/>
  <c r="CN18" i="224" a="1"/>
  <c r="CV18" i="224" a="1"/>
  <c r="DD18" i="224" a="1"/>
  <c r="DL18" i="224" a="1"/>
  <c r="DT18" i="224" a="1"/>
  <c r="EB18" i="224" a="1"/>
  <c r="EJ18" i="224" a="1"/>
  <c r="ER18" i="224" a="1"/>
  <c r="EZ18" i="224" a="1"/>
  <c r="FH18" i="224" a="1"/>
  <c r="FP18" i="224" a="1"/>
  <c r="FX18" i="224" a="1"/>
  <c r="GF18" i="224" a="1"/>
  <c r="GN18" i="224" a="1"/>
  <c r="GV18" i="224" a="1"/>
  <c r="HD18" i="224" a="1"/>
  <c r="HL18" i="224" a="1"/>
  <c r="HT18" i="224" a="1"/>
  <c r="IB18" i="224" a="1"/>
  <c r="IJ18" i="224" a="1"/>
  <c r="IR18" i="224" a="1"/>
  <c r="IZ18" i="224" a="1"/>
  <c r="JH18" i="224" a="1"/>
  <c r="JP18" i="224" a="1"/>
  <c r="JX18" i="224" a="1"/>
  <c r="KF18" i="224" a="1"/>
  <c r="KN18" i="224" a="1"/>
  <c r="KV18" i="224" a="1"/>
  <c r="LD18" i="224" a="1"/>
  <c r="LL18" i="224" a="1"/>
  <c r="LT18" i="224" a="1"/>
  <c r="MB18" i="224" a="1"/>
  <c r="MJ18" i="224" a="1"/>
  <c r="MR18" i="224" a="1"/>
  <c r="MZ18" i="224" a="1"/>
  <c r="N18" i="224" a="1"/>
  <c r="AD18" i="224" a="1"/>
  <c r="AL18" i="224" a="1"/>
  <c r="AT18" i="224" a="1"/>
  <c r="BB18" i="224" a="1"/>
  <c r="BR18" i="224" a="1"/>
  <c r="FB18" i="224" a="1"/>
  <c r="GX18" i="224" a="1"/>
  <c r="ID18" i="224" a="1"/>
  <c r="JJ18" i="224" a="1"/>
  <c r="KH18" i="224" a="1"/>
  <c r="LF18" i="224" a="1"/>
  <c r="MD18" i="224" a="1"/>
  <c r="NB18" i="224" a="1"/>
  <c r="HO18" i="224" a="1"/>
  <c r="IU18" i="224" a="1"/>
  <c r="KA18" i="224" a="1"/>
  <c r="KQ18" i="224" a="1"/>
  <c r="LO18" i="224" a="1"/>
  <c r="MU18" i="224" a="1"/>
  <c r="F18" i="224" a="1"/>
  <c r="BJ18" i="224" a="1"/>
  <c r="BZ18" i="224" a="1"/>
  <c r="CH18" i="224" a="1"/>
  <c r="CX18" i="224" a="1"/>
  <c r="DF18" i="224" a="1"/>
  <c r="DV18" i="224" a="1"/>
  <c r="EL18" i="224" a="1"/>
  <c r="FJ18" i="224" a="1"/>
  <c r="FZ18" i="224" a="1"/>
  <c r="GP18" i="224" a="1"/>
  <c r="HN18" i="224" a="1"/>
  <c r="IL18" i="224" a="1"/>
  <c r="JB18" i="224" a="1"/>
  <c r="JZ18" i="224" a="1"/>
  <c r="KX18" i="224" a="1"/>
  <c r="LV18" i="224" a="1"/>
  <c r="MT18" i="224" a="1"/>
  <c r="GY18" i="224" a="1"/>
  <c r="IE18" i="224" a="1"/>
  <c r="JC18" i="224" a="1"/>
  <c r="JS18" i="224" a="1"/>
  <c r="KY18" i="224" a="1"/>
  <c r="LW18" i="224" a="1"/>
  <c r="MM18" i="224" a="1"/>
  <c r="E18" i="224" a="1"/>
  <c r="M18" i="224" a="1"/>
  <c r="U18" i="224" a="1"/>
  <c r="AC18" i="224" a="1"/>
  <c r="AK18" i="224" a="1"/>
  <c r="AS18" i="224" a="1"/>
  <c r="BA18" i="224" a="1"/>
  <c r="BI18" i="224" a="1"/>
  <c r="BQ18" i="224" a="1"/>
  <c r="BY18" i="224" a="1"/>
  <c r="CG18" i="224" a="1"/>
  <c r="CO18" i="224" a="1"/>
  <c r="CW18" i="224" a="1"/>
  <c r="DE18" i="224" a="1"/>
  <c r="DM18" i="224" a="1"/>
  <c r="DU18" i="224" a="1"/>
  <c r="EC18" i="224" a="1"/>
  <c r="EK18" i="224" a="1"/>
  <c r="ES18" i="224" a="1"/>
  <c r="FA18" i="224" a="1"/>
  <c r="FI18" i="224" a="1"/>
  <c r="FQ18" i="224" a="1"/>
  <c r="FY18" i="224" a="1"/>
  <c r="GG18" i="224" a="1"/>
  <c r="GO18" i="224" a="1"/>
  <c r="GW18" i="224" a="1"/>
  <c r="HE18" i="224" a="1"/>
  <c r="HM18" i="224" a="1"/>
  <c r="HU18" i="224" a="1"/>
  <c r="IC18" i="224" a="1"/>
  <c r="IK18" i="224" a="1"/>
  <c r="IS18" i="224" a="1"/>
  <c r="JA18" i="224" a="1"/>
  <c r="JI18" i="224" a="1"/>
  <c r="JQ18" i="224" a="1"/>
  <c r="JY18" i="224" a="1"/>
  <c r="KG18" i="224" a="1"/>
  <c r="KO18" i="224" a="1"/>
  <c r="KW18" i="224" a="1"/>
  <c r="LE18" i="224" a="1"/>
  <c r="LM18" i="224" a="1"/>
  <c r="LU18" i="224" a="1"/>
  <c r="MC18" i="224" a="1"/>
  <c r="MK18" i="224" a="1"/>
  <c r="MS18" i="224" a="1"/>
  <c r="NA18" i="224" a="1"/>
  <c r="V18" i="224" a="1"/>
  <c r="CP18" i="224" a="1"/>
  <c r="DN18" i="224" a="1"/>
  <c r="ED18" i="224" a="1"/>
  <c r="ET18" i="224" a="1"/>
  <c r="FR18" i="224" a="1"/>
  <c r="GH18" i="224" a="1"/>
  <c r="HF18" i="224" a="1"/>
  <c r="HV18" i="224" a="1"/>
  <c r="IT18" i="224" a="1"/>
  <c r="JR18" i="224" a="1"/>
  <c r="KP18" i="224" a="1"/>
  <c r="LN18" i="224" a="1"/>
  <c r="ML18" i="224" a="1"/>
  <c r="HG18" i="224" a="1"/>
  <c r="HW18" i="224" a="1"/>
  <c r="IM18" i="224" a="1"/>
  <c r="JK18" i="224" a="1"/>
  <c r="KI18" i="224" a="1"/>
  <c r="LG18" i="224" a="1"/>
  <c r="ME18" i="224" a="1"/>
  <c r="G18" i="224" a="1"/>
  <c r="O18" i="224" a="1"/>
  <c r="W18" i="224" a="1"/>
  <c r="AE18" i="224" a="1"/>
  <c r="AM18" i="224" a="1"/>
  <c r="AU18" i="224" a="1"/>
  <c r="BC18" i="224" a="1"/>
  <c r="BK18" i="224" a="1"/>
  <c r="BS18" i="224" a="1"/>
  <c r="CA18" i="224" a="1"/>
  <c r="CI18" i="224" a="1"/>
  <c r="CQ18" i="224" a="1"/>
  <c r="CY18" i="224" a="1"/>
  <c r="DG18" i="224" a="1"/>
  <c r="DO18" i="224" a="1"/>
  <c r="DW18" i="224" a="1"/>
  <c r="EE18" i="224" a="1"/>
  <c r="EM18" i="224" a="1"/>
  <c r="EU18" i="224" a="1"/>
  <c r="FC18" i="224" a="1"/>
  <c r="FK18" i="224" a="1"/>
  <c r="FS18" i="224" a="1"/>
  <c r="GA18" i="224" a="1"/>
  <c r="GI18" i="224" a="1"/>
  <c r="I18" i="224" a="1"/>
  <c r="Q18" i="224" a="1"/>
  <c r="Y18" i="224" a="1"/>
  <c r="AG18" i="224" a="1"/>
  <c r="AO18" i="224" a="1"/>
  <c r="AW18" i="224" a="1"/>
  <c r="BE18" i="224" a="1"/>
  <c r="BM18" i="224" a="1"/>
  <c r="H18" i="224" a="1"/>
  <c r="AA18" i="224" a="1"/>
  <c r="AX18" i="224" a="1"/>
  <c r="BT18" i="224" a="1"/>
  <c r="EO18" i="224" a="1"/>
  <c r="FF18" i="224" a="1"/>
  <c r="FW18" i="224" a="1"/>
  <c r="GQ18" i="224" a="1"/>
  <c r="HI18" i="224" a="1"/>
  <c r="HZ18" i="224" a="1"/>
  <c r="IQ18" i="224" a="1"/>
  <c r="BD18" i="224" a="1"/>
  <c r="EQ18" i="224" a="1"/>
  <c r="IW18" i="224" a="1"/>
  <c r="LJ18" i="224" a="1"/>
  <c r="BW18" i="224" a="1"/>
  <c r="IX18" i="224" a="1"/>
  <c r="LK18" i="224" a="1"/>
  <c r="GE18" i="224" a="1"/>
  <c r="BG18" i="224" a="1"/>
  <c r="CT18" i="224" a="1"/>
  <c r="IY18" i="224" a="1"/>
  <c r="KZ18" i="224" a="1"/>
  <c r="AP18" i="224" a="1"/>
  <c r="CU18" i="224" a="1"/>
  <c r="KK18" i="224" a="1"/>
  <c r="MW18" i="224" a="1"/>
  <c r="JE18" i="224" a="1"/>
  <c r="CE18" i="224" a="1"/>
  <c r="KL18" i="224" a="1"/>
  <c r="JF18" i="224" a="1"/>
  <c r="CJ18" i="224" a="1"/>
  <c r="JW18" i="224" a="1"/>
  <c r="MY18" i="224" a="1"/>
  <c r="CK18" i="224" a="1"/>
  <c r="BU18" i="224" a="1"/>
  <c r="CL18" i="224" a="1"/>
  <c r="DC18" i="224" a="1"/>
  <c r="DX18" i="224" a="1"/>
  <c r="GR18" i="224" a="1"/>
  <c r="JL18" i="224" a="1"/>
  <c r="KB18" i="224" a="1"/>
  <c r="KR18" i="224" a="1"/>
  <c r="LH18" i="224" a="1"/>
  <c r="LX18" i="224" a="1"/>
  <c r="MN18" i="224" a="1"/>
  <c r="KC18" i="224" a="1"/>
  <c r="K18" i="224" a="1"/>
  <c r="DZ18" i="224" a="1"/>
  <c r="FL18" i="224" a="1"/>
  <c r="HK18" i="224" a="1"/>
  <c r="JN18" i="224" a="1"/>
  <c r="LZ18" i="224" a="1"/>
  <c r="GD18" i="224" a="1"/>
  <c r="P18" i="224" a="1"/>
  <c r="EA18" i="224" a="1"/>
  <c r="HP18" i="224" a="1"/>
  <c r="KU18" i="224" a="1"/>
  <c r="FN18" i="224" a="1"/>
  <c r="HQ18" i="224" a="1"/>
  <c r="R18" i="224" a="1"/>
  <c r="DK18" i="224" a="1"/>
  <c r="GZ18" i="224" a="1"/>
  <c r="FO18" i="224" a="1"/>
  <c r="HR18" i="224" a="1"/>
  <c r="JT18" i="224" a="1"/>
  <c r="MF18" i="224" a="1"/>
  <c r="S18" i="224" a="1"/>
  <c r="DP18" i="224" a="1"/>
  <c r="LA18" i="224" a="1"/>
  <c r="MG18" i="224" a="1"/>
  <c r="EH18" i="224" a="1"/>
  <c r="HS18" i="224" a="1"/>
  <c r="X18" i="224" a="1"/>
  <c r="FU18" i="224" a="1"/>
  <c r="IO18" i="224" a="1"/>
  <c r="LR18" i="224" a="1"/>
  <c r="DR18" i="224" a="1"/>
  <c r="HX18" i="224" a="1"/>
  <c r="Z18" i="224" a="1"/>
  <c r="GM18" i="224" a="1"/>
  <c r="IP18" i="224" a="1"/>
  <c r="LC18" i="224" a="1"/>
  <c r="DS18" i="224" a="1"/>
  <c r="JG18" i="224" a="1"/>
  <c r="J18" i="224" a="1"/>
  <c r="AF18" i="224" a="1"/>
  <c r="AY18" i="224" a="1"/>
  <c r="DY18" i="224" a="1"/>
  <c r="EP18" i="224" a="1"/>
  <c r="FG18" i="224" a="1"/>
  <c r="GB18" i="224" a="1"/>
  <c r="GS18" i="224" a="1"/>
  <c r="HJ18" i="224" a="1"/>
  <c r="IA18" i="224" a="1"/>
  <c r="JM18" i="224" a="1"/>
  <c r="KS18" i="224" a="1"/>
  <c r="LI18" i="224" a="1"/>
  <c r="LY18" i="224" a="1"/>
  <c r="MO18" i="224" a="1"/>
  <c r="AH18" i="224" a="1"/>
  <c r="DI18" i="224" a="1"/>
  <c r="IF18" i="224" a="1"/>
  <c r="KT18" i="224" a="1"/>
  <c r="CR18" i="224" a="1"/>
  <c r="AI18" i="224" a="1"/>
  <c r="CS18" i="224" a="1"/>
  <c r="EV18" i="224" a="1"/>
  <c r="KE18" i="224" a="1"/>
  <c r="MQ18" i="224" a="1"/>
  <c r="CB18" i="224" a="1"/>
  <c r="CC18" i="224" a="1"/>
  <c r="EX18" i="224" a="1"/>
  <c r="GJ18" i="224" a="1"/>
  <c r="II18" i="224" a="1"/>
  <c r="LP18" i="224" a="1"/>
  <c r="CD18" i="224" a="1"/>
  <c r="JU18" i="224" a="1"/>
  <c r="DQ18" i="224" a="1"/>
  <c r="FT18" i="224" a="1"/>
  <c r="HB18" i="224" a="1"/>
  <c r="BN18" i="224" a="1"/>
  <c r="CZ18" i="224" a="1"/>
  <c r="JV18" i="224" a="1"/>
  <c r="MH18" i="224" a="1"/>
  <c r="DA18" i="224" a="1"/>
  <c r="FD18" i="224" a="1"/>
  <c r="BO18" i="224" a="1"/>
  <c r="FE18" i="224" a="1"/>
  <c r="KM18" i="224" a="1"/>
  <c r="MI18" i="224" a="1"/>
  <c r="DB18" i="224" a="1"/>
  <c r="HH18" i="224" a="1"/>
  <c r="BV18" i="224" a="1"/>
  <c r="CM18" i="224" a="1"/>
  <c r="DH18" i="224" a="1"/>
  <c r="GC18" i="224" a="1"/>
  <c r="IV18" i="224" a="1"/>
  <c r="GT18" i="224" a="1"/>
  <c r="KD18" i="224" a="1"/>
  <c r="MP18" i="224" a="1"/>
  <c r="FM18" i="224" a="1"/>
  <c r="IG18" i="224" a="1"/>
  <c r="BF18" i="224" a="1"/>
  <c r="DJ18" i="224" a="1"/>
  <c r="GU18" i="224" a="1"/>
  <c r="JO18" i="224" a="1"/>
  <c r="MA18" i="224" a="1"/>
  <c r="EW18" i="224" a="1"/>
  <c r="IH18" i="224" a="1"/>
  <c r="AN18" i="224" a="1"/>
  <c r="EF18" i="224" a="1"/>
  <c r="EG18" i="224" a="1"/>
  <c r="HA18" i="224" a="1"/>
  <c r="KJ18" i="224" a="1"/>
  <c r="MV18" i="224" a="1"/>
  <c r="BL18" i="224" a="1"/>
  <c r="GK18" i="224" a="1"/>
  <c r="JD18" i="224" a="1"/>
  <c r="LQ18" i="224" a="1"/>
  <c r="EY18" i="224" a="1"/>
  <c r="IN18" i="224" a="1"/>
  <c r="AQ18" i="224" a="1"/>
  <c r="GL18" i="224" a="1"/>
  <c r="LB18" i="224" a="1"/>
  <c r="MX18" i="224" a="1"/>
  <c r="EI18" i="224" a="1"/>
  <c r="HC18" i="224" a="1"/>
  <c r="AV18" i="224" a="1"/>
  <c r="FV18" i="224" a="1"/>
  <c r="HY18" i="224" a="1"/>
  <c r="LS18" i="224" a="1"/>
  <c r="EN18" i="224" a="1"/>
  <c r="C18" i="224" a="1"/>
  <c r="EN18" i="224" l="1"/>
  <c r="LS18" i="224"/>
  <c r="HY18" i="224"/>
  <c r="FV18" i="224"/>
  <c r="AV18" i="224"/>
  <c r="HC18" i="224"/>
  <c r="EI18" i="224"/>
  <c r="MX18" i="224"/>
  <c r="LB18" i="224"/>
  <c r="GL18" i="224"/>
  <c r="AQ18" i="224"/>
  <c r="IN18" i="224"/>
  <c r="EY18" i="224"/>
  <c r="LQ18" i="224"/>
  <c r="JD18" i="224"/>
  <c r="GK18" i="224"/>
  <c r="BL18" i="224"/>
  <c r="MV18" i="224"/>
  <c r="KJ18" i="224"/>
  <c r="HA18" i="224"/>
  <c r="EG18" i="224"/>
  <c r="EF18" i="224"/>
  <c r="AN18" i="224"/>
  <c r="IH18" i="224"/>
  <c r="EW18" i="224"/>
  <c r="MA18" i="224"/>
  <c r="JO18" i="224"/>
  <c r="GU18" i="224"/>
  <c r="DJ18" i="224"/>
  <c r="BF18" i="224"/>
  <c r="IG18" i="224"/>
  <c r="FM18" i="224"/>
  <c r="MP18" i="224"/>
  <c r="KD18" i="224"/>
  <c r="GT18" i="224"/>
  <c r="IV18" i="224"/>
  <c r="GC18" i="224"/>
  <c r="DH18" i="224"/>
  <c r="CM18" i="224"/>
  <c r="BV18" i="224"/>
  <c r="HH18" i="224"/>
  <c r="DB18" i="224"/>
  <c r="MI18" i="224"/>
  <c r="KM18" i="224"/>
  <c r="FE18" i="224"/>
  <c r="BO18" i="224"/>
  <c r="FD18" i="224"/>
  <c r="DA18" i="224"/>
  <c r="MH18" i="224"/>
  <c r="JV18" i="224"/>
  <c r="CZ18" i="224"/>
  <c r="BN18" i="224"/>
  <c r="HB18" i="224"/>
  <c r="FT18" i="224"/>
  <c r="DQ18" i="224"/>
  <c r="JU18" i="224"/>
  <c r="CD18" i="224"/>
  <c r="LP18" i="224"/>
  <c r="II18" i="224"/>
  <c r="GJ18" i="224"/>
  <c r="EX18" i="224"/>
  <c r="CC18" i="224"/>
  <c r="CB18" i="224"/>
  <c r="MQ18" i="224"/>
  <c r="KE18" i="224"/>
  <c r="EV18" i="224"/>
  <c r="CS18" i="224"/>
  <c r="AI18" i="224"/>
  <c r="CR18" i="224"/>
  <c r="KT18" i="224"/>
  <c r="IF18" i="224"/>
  <c r="DI18" i="224"/>
  <c r="AH18" i="224"/>
  <c r="MO18" i="224"/>
  <c r="LY18" i="224"/>
  <c r="LI18" i="224"/>
  <c r="KS18" i="224"/>
  <c r="JM18" i="224"/>
  <c r="IA18" i="224"/>
  <c r="HJ18" i="224"/>
  <c r="GS18" i="224"/>
  <c r="GB18" i="224"/>
  <c r="FG18" i="224"/>
  <c r="EP18" i="224"/>
  <c r="DY18" i="224"/>
  <c r="AY18" i="224"/>
  <c r="AF18" i="224"/>
  <c r="J18" i="224"/>
  <c r="JG18" i="224"/>
  <c r="DS18" i="224"/>
  <c r="LC18" i="224"/>
  <c r="IP18" i="224"/>
  <c r="GM18" i="224"/>
  <c r="Z18" i="224"/>
  <c r="HX18" i="224"/>
  <c r="DR18" i="224"/>
  <c r="LR18" i="224"/>
  <c r="IO18" i="224"/>
  <c r="FU18" i="224"/>
  <c r="X18" i="224"/>
  <c r="HS18" i="224"/>
  <c r="EH18" i="224"/>
  <c r="MG18" i="224"/>
  <c r="LA18" i="224"/>
  <c r="DP18" i="224"/>
  <c r="S18" i="224"/>
  <c r="MF18" i="224"/>
  <c r="JT18" i="224"/>
  <c r="HR18" i="224"/>
  <c r="FO18" i="224"/>
  <c r="GZ18" i="224"/>
  <c r="DK18" i="224"/>
  <c r="R18" i="224"/>
  <c r="HQ18" i="224"/>
  <c r="FN18" i="224"/>
  <c r="KU18" i="224"/>
  <c r="HP18" i="224"/>
  <c r="EA18" i="224"/>
  <c r="P18" i="224"/>
  <c r="GD18" i="224"/>
  <c r="LZ18" i="224"/>
  <c r="JN18" i="224"/>
  <c r="HK18" i="224"/>
  <c r="FL18" i="224"/>
  <c r="DZ18" i="224"/>
  <c r="K18" i="224"/>
  <c r="KC18" i="224"/>
  <c r="MN18" i="224"/>
  <c r="LX18" i="224"/>
  <c r="LH18" i="224"/>
  <c r="KR18" i="224"/>
  <c r="KB18" i="224"/>
  <c r="JL18" i="224"/>
  <c r="GR18" i="224"/>
  <c r="DX18" i="224"/>
  <c r="DC18" i="224"/>
  <c r="CL18" i="224"/>
  <c r="BU18" i="224"/>
  <c r="CK18" i="224"/>
  <c r="MY18" i="224"/>
  <c r="JW18" i="224"/>
  <c r="CJ18" i="224"/>
  <c r="JF18" i="224"/>
  <c r="KL18" i="224"/>
  <c r="CE18" i="224"/>
  <c r="JE18" i="224"/>
  <c r="MW18" i="224"/>
  <c r="KK18" i="224"/>
  <c r="CU18" i="224"/>
  <c r="AP18" i="224"/>
  <c r="KZ18" i="224"/>
  <c r="IY18" i="224"/>
  <c r="CT18" i="224"/>
  <c r="BG18" i="224"/>
  <c r="GE18" i="224"/>
  <c r="LK18" i="224"/>
  <c r="IX18" i="224"/>
  <c r="BW18" i="224"/>
  <c r="LJ18" i="224"/>
  <c r="IW18" i="224"/>
  <c r="EQ18" i="224"/>
  <c r="BD18" i="224"/>
  <c r="IQ18" i="224"/>
  <c r="HZ18" i="224"/>
  <c r="HI18" i="224"/>
  <c r="GQ18" i="224"/>
  <c r="FW18" i="224"/>
  <c r="FF18" i="224"/>
  <c r="EO18" i="224"/>
  <c r="BT18" i="224"/>
  <c r="AX18" i="224"/>
  <c r="AA18" i="224"/>
  <c r="H18" i="224"/>
  <c r="BM18" i="224"/>
  <c r="BE18" i="224"/>
  <c r="AW18" i="224"/>
  <c r="AO18" i="224"/>
  <c r="AG18" i="224"/>
  <c r="Y18" i="224"/>
  <c r="Q18" i="224"/>
  <c r="I18" i="224"/>
  <c r="GI18" i="224"/>
  <c r="GA18" i="224"/>
  <c r="FS18" i="224"/>
  <c r="FK18" i="224"/>
  <c r="FC18" i="224"/>
  <c r="EU18" i="224"/>
  <c r="EM18" i="224"/>
  <c r="EE18" i="224"/>
  <c r="DW18" i="224"/>
  <c r="DO18" i="224"/>
  <c r="DG18" i="224"/>
  <c r="CY18" i="224"/>
  <c r="CQ18" i="224"/>
  <c r="CI18" i="224"/>
  <c r="CA18" i="224"/>
  <c r="BS18" i="224"/>
  <c r="BK18" i="224"/>
  <c r="BC18" i="224"/>
  <c r="AU18" i="224"/>
  <c r="AM18" i="224"/>
  <c r="AE18" i="224"/>
  <c r="W18" i="224"/>
  <c r="O18" i="224"/>
  <c r="G18" i="224"/>
  <c r="ME18" i="224"/>
  <c r="LG18" i="224"/>
  <c r="KI18" i="224"/>
  <c r="JK18" i="224"/>
  <c r="IM18" i="224"/>
  <c r="HW18" i="224"/>
  <c r="HG18" i="224"/>
  <c r="ML18" i="224"/>
  <c r="LN18" i="224"/>
  <c r="KP18" i="224"/>
  <c r="JR18" i="224"/>
  <c r="IT18" i="224"/>
  <c r="HV18" i="224"/>
  <c r="HF18" i="224"/>
  <c r="GH18" i="224"/>
  <c r="FR18" i="224"/>
  <c r="ET18" i="224"/>
  <c r="ED18" i="224"/>
  <c r="DN18" i="224"/>
  <c r="CP18" i="224"/>
  <c r="V18" i="224"/>
  <c r="NA18" i="224"/>
  <c r="MS18" i="224"/>
  <c r="MK18" i="224"/>
  <c r="MC18" i="224"/>
  <c r="LU18" i="224"/>
  <c r="LM18" i="224"/>
  <c r="LE18" i="224"/>
  <c r="KW18" i="224"/>
  <c r="KO18" i="224"/>
  <c r="KG18" i="224"/>
  <c r="JY18" i="224"/>
  <c r="JQ18" i="224"/>
  <c r="JI18" i="224"/>
  <c r="JA18" i="224"/>
  <c r="IS18" i="224"/>
  <c r="IK18" i="224"/>
  <c r="IC18" i="224"/>
  <c r="HU18" i="224"/>
  <c r="HM18" i="224"/>
  <c r="HE18" i="224"/>
  <c r="GW18" i="224"/>
  <c r="GO18" i="224"/>
  <c r="GG18" i="224"/>
  <c r="FY18" i="224"/>
  <c r="FQ18" i="224"/>
  <c r="FI18" i="224"/>
  <c r="FA18" i="224"/>
  <c r="ES18" i="224"/>
  <c r="EK18" i="224"/>
  <c r="EC18" i="224"/>
  <c r="DU18" i="224"/>
  <c r="DM18" i="224"/>
  <c r="DE18" i="224"/>
  <c r="CW18" i="224"/>
  <c r="CO18" i="224"/>
  <c r="CG18" i="224"/>
  <c r="BY18" i="224"/>
  <c r="BQ18" i="224"/>
  <c r="BI18" i="224"/>
  <c r="BA18" i="224"/>
  <c r="AS18" i="224"/>
  <c r="AK18" i="224"/>
  <c r="AC18" i="224"/>
  <c r="U18" i="224"/>
  <c r="M18" i="224"/>
  <c r="E18" i="224"/>
  <c r="MM18" i="224"/>
  <c r="LW18" i="224"/>
  <c r="KY18" i="224"/>
  <c r="JS18" i="224"/>
  <c r="JC18" i="224"/>
  <c r="IE18" i="224"/>
  <c r="GY18" i="224"/>
  <c r="MT18" i="224"/>
  <c r="LV18" i="224"/>
  <c r="KX18" i="224"/>
  <c r="JZ18" i="224"/>
  <c r="JB18" i="224"/>
  <c r="IL18" i="224"/>
  <c r="HN18" i="224"/>
  <c r="GP18" i="224"/>
  <c r="FZ18" i="224"/>
  <c r="FJ18" i="224"/>
  <c r="EL18" i="224"/>
  <c r="DV18" i="224"/>
  <c r="DF18" i="224"/>
  <c r="CX18" i="224"/>
  <c r="CH18" i="224"/>
  <c r="BZ18" i="224"/>
  <c r="BJ18" i="224"/>
  <c r="F18" i="224"/>
  <c r="MU18" i="224"/>
  <c r="LO18" i="224"/>
  <c r="KQ18" i="224"/>
  <c r="KA18" i="224"/>
  <c r="IU18" i="224"/>
  <c r="HO18" i="224"/>
  <c r="NB18" i="224"/>
  <c r="MD18" i="224"/>
  <c r="LF18" i="224"/>
  <c r="KH18" i="224"/>
  <c r="JJ18" i="224"/>
  <c r="ID18" i="224"/>
  <c r="GX18" i="224"/>
  <c r="FB18" i="224"/>
  <c r="BR18" i="224"/>
  <c r="BB18" i="224"/>
  <c r="AT18" i="224"/>
  <c r="AL18" i="224"/>
  <c r="AD18" i="224"/>
  <c r="N18" i="224"/>
  <c r="MZ18" i="224"/>
  <c r="MR18" i="224"/>
  <c r="MJ18" i="224"/>
  <c r="MB18" i="224"/>
  <c r="LT18" i="224"/>
  <c r="LL18" i="224"/>
  <c r="LD18" i="224"/>
  <c r="KV18" i="224"/>
  <c r="KN18" i="224"/>
  <c r="KF18" i="224"/>
  <c r="JX18" i="224"/>
  <c r="JP18" i="224"/>
  <c r="JH18" i="224"/>
  <c r="IZ18" i="224"/>
  <c r="IR18" i="224"/>
  <c r="IJ18" i="224"/>
  <c r="IB18" i="224"/>
  <c r="HT18" i="224"/>
  <c r="HL18" i="224"/>
  <c r="HD18" i="224"/>
  <c r="GV18" i="224"/>
  <c r="GN18" i="224"/>
  <c r="GF18" i="224"/>
  <c r="FX18" i="224"/>
  <c r="FP18" i="224"/>
  <c r="FH18" i="224"/>
  <c r="EZ18" i="224"/>
  <c r="ER18" i="224"/>
  <c r="EJ18" i="224"/>
  <c r="EB18" i="224"/>
  <c r="DT18" i="224"/>
  <c r="DL18" i="224"/>
  <c r="DD18" i="224"/>
  <c r="CV18" i="224"/>
  <c r="CN18" i="224"/>
  <c r="CF18" i="224"/>
  <c r="BX18" i="224"/>
  <c r="BP18" i="224"/>
  <c r="BH18" i="224"/>
  <c r="AZ18" i="224"/>
  <c r="AR18" i="224"/>
  <c r="AJ18" i="224"/>
  <c r="AB18" i="224"/>
  <c r="T18" i="224"/>
  <c r="L18" i="224"/>
  <c r="D18" i="224"/>
  <c r="C18" i="224"/>
  <c r="NB16" i="224" l="1"/>
  <c r="NA16" i="224"/>
  <c r="MZ16" i="224"/>
  <c r="MY16" i="224"/>
  <c r="MX16" i="224"/>
  <c r="MW16" i="224"/>
  <c r="MV16" i="224"/>
  <c r="NB12" i="224"/>
  <c r="NB19" i="224" s="1"/>
  <c r="NA12" i="224"/>
  <c r="NA19" i="224" s="1"/>
  <c r="MZ12" i="224"/>
  <c r="MZ19" i="224" s="1"/>
  <c r="MY12" i="224"/>
  <c r="MY19" i="224" s="1"/>
  <c r="MX12" i="224"/>
  <c r="MX19" i="224" s="1"/>
  <c r="MW12" i="224"/>
  <c r="MW19" i="224" s="1"/>
  <c r="MV12" i="224"/>
  <c r="MV19" i="224" s="1"/>
  <c r="NB11" i="224"/>
  <c r="NA11" i="224"/>
  <c r="MZ11" i="224"/>
  <c r="MY11" i="224"/>
  <c r="MX11" i="224"/>
  <c r="MW11" i="224"/>
  <c r="MV11" i="224"/>
  <c r="NB9" i="224"/>
  <c r="NB10" i="224" s="1"/>
  <c r="NA9" i="224"/>
  <c r="NA10" i="224" s="1"/>
  <c r="MZ9" i="224"/>
  <c r="MZ10" i="224" s="1"/>
  <c r="MY9" i="224"/>
  <c r="MY10" i="224" s="1"/>
  <c r="MX9" i="224"/>
  <c r="MX10" i="224" s="1"/>
  <c r="MW9" i="224"/>
  <c r="MW10" i="224" s="1"/>
  <c r="MV9" i="224"/>
  <c r="MV10" i="224" s="1"/>
  <c r="MU16" i="224"/>
  <c r="MT16" i="224"/>
  <c r="MS16" i="224"/>
  <c r="MR16" i="224"/>
  <c r="MQ16" i="224"/>
  <c r="MP16" i="224"/>
  <c r="MO16" i="224"/>
  <c r="MU12" i="224"/>
  <c r="MU19" i="224" s="1"/>
  <c r="MT12" i="224"/>
  <c r="MT19" i="224" s="1"/>
  <c r="MS12" i="224"/>
  <c r="MS19" i="224" s="1"/>
  <c r="MR12" i="224"/>
  <c r="MR19" i="224" s="1"/>
  <c r="MQ12" i="224"/>
  <c r="MQ19" i="224" s="1"/>
  <c r="MP12" i="224"/>
  <c r="MP19" i="224" s="1"/>
  <c r="MO12" i="224"/>
  <c r="MO19" i="224" s="1"/>
  <c r="MU11" i="224"/>
  <c r="MT11" i="224"/>
  <c r="MS11" i="224"/>
  <c r="MR11" i="224"/>
  <c r="MQ11" i="224"/>
  <c r="MP11" i="224"/>
  <c r="MO11" i="224"/>
  <c r="MU9" i="224"/>
  <c r="MU10" i="224" s="1"/>
  <c r="MT9" i="224"/>
  <c r="MT10" i="224" s="1"/>
  <c r="MS9" i="224"/>
  <c r="MS10" i="224" s="1"/>
  <c r="MR9" i="224"/>
  <c r="MR10" i="224" s="1"/>
  <c r="MQ9" i="224"/>
  <c r="MQ10" i="224" s="1"/>
  <c r="MP9" i="224"/>
  <c r="MP10" i="224" s="1"/>
  <c r="MO9" i="224"/>
  <c r="MO10" i="224" s="1"/>
  <c r="MN16" i="224"/>
  <c r="MM16" i="224"/>
  <c r="ML16" i="224"/>
  <c r="MK16" i="224"/>
  <c r="MJ16" i="224"/>
  <c r="MI16" i="224"/>
  <c r="MH16" i="224"/>
  <c r="MN12" i="224"/>
  <c r="MN19" i="224" s="1"/>
  <c r="MM12" i="224"/>
  <c r="MM19" i="224" s="1"/>
  <c r="ML12" i="224"/>
  <c r="ML19" i="224" s="1"/>
  <c r="MK12" i="224"/>
  <c r="MK19" i="224" s="1"/>
  <c r="MJ12" i="224"/>
  <c r="MJ19" i="224" s="1"/>
  <c r="MI12" i="224"/>
  <c r="MI19" i="224" s="1"/>
  <c r="MH12" i="224"/>
  <c r="MH19" i="224" s="1"/>
  <c r="MN11" i="224"/>
  <c r="MM11" i="224"/>
  <c r="ML11" i="224"/>
  <c r="MK11" i="224"/>
  <c r="MJ11" i="224"/>
  <c r="MI11" i="224"/>
  <c r="MH11" i="224"/>
  <c r="MN9" i="224"/>
  <c r="MN10" i="224" s="1"/>
  <c r="MM9" i="224"/>
  <c r="MM10" i="224" s="1"/>
  <c r="ML9" i="224"/>
  <c r="ML10" i="224" s="1"/>
  <c r="MK9" i="224"/>
  <c r="MK10" i="224" s="1"/>
  <c r="MJ9" i="224"/>
  <c r="MJ10" i="224" s="1"/>
  <c r="MI9" i="224"/>
  <c r="MI10" i="224" s="1"/>
  <c r="MH9" i="224"/>
  <c r="MH10" i="224" s="1"/>
  <c r="MG16" i="224"/>
  <c r="MF16" i="224"/>
  <c r="ME16" i="224"/>
  <c r="MD16" i="224"/>
  <c r="MC16" i="224"/>
  <c r="MB16" i="224"/>
  <c r="MA16" i="224"/>
  <c r="MF12" i="224"/>
  <c r="MF19" i="224" s="1"/>
  <c r="ME12" i="224"/>
  <c r="ME19" i="224" s="1"/>
  <c r="MD12" i="224"/>
  <c r="MD19" i="224" s="1"/>
  <c r="MC12" i="224"/>
  <c r="MC19" i="224" s="1"/>
  <c r="MB12" i="224"/>
  <c r="MB19" i="224" s="1"/>
  <c r="MA12" i="224"/>
  <c r="MA19" i="224" s="1"/>
  <c r="MF11" i="224"/>
  <c r="ME11" i="224"/>
  <c r="MD11" i="224"/>
  <c r="MC11" i="224"/>
  <c r="MB11" i="224"/>
  <c r="MA11" i="224"/>
  <c r="MF9" i="224"/>
  <c r="MF10" i="224" s="1"/>
  <c r="ME9" i="224"/>
  <c r="ME10" i="224" s="1"/>
  <c r="MD9" i="224"/>
  <c r="MD10" i="224" s="1"/>
  <c r="MC9" i="224"/>
  <c r="MC10" i="224" s="1"/>
  <c r="MB9" i="224"/>
  <c r="MB10" i="224" s="1"/>
  <c r="MA9" i="224"/>
  <c r="MA10" i="224" s="1"/>
  <c r="MG5" i="224"/>
  <c r="MG9" i="224" s="1"/>
  <c r="MG10" i="224" s="1"/>
  <c r="LZ16" i="224"/>
  <c r="LY16" i="224"/>
  <c r="LX16" i="224"/>
  <c r="LW16" i="224"/>
  <c r="LV16" i="224"/>
  <c r="LU16" i="224"/>
  <c r="LT16" i="224"/>
  <c r="LZ12" i="224"/>
  <c r="LZ19" i="224" s="1"/>
  <c r="LY12" i="224"/>
  <c r="LY19" i="224" s="1"/>
  <c r="LX12" i="224"/>
  <c r="LX19" i="224" s="1"/>
  <c r="LW12" i="224"/>
  <c r="LW19" i="224" s="1"/>
  <c r="LV12" i="224"/>
  <c r="LV19" i="224" s="1"/>
  <c r="LU12" i="224"/>
  <c r="LU19" i="224" s="1"/>
  <c r="LT12" i="224"/>
  <c r="LT19" i="224" s="1"/>
  <c r="LZ11" i="224"/>
  <c r="LY11" i="224"/>
  <c r="LX11" i="224"/>
  <c r="LW11" i="224"/>
  <c r="LV11" i="224"/>
  <c r="LU11" i="224"/>
  <c r="LT11" i="224"/>
  <c r="LZ9" i="224"/>
  <c r="LZ10" i="224" s="1"/>
  <c r="LY9" i="224"/>
  <c r="LY10" i="224" s="1"/>
  <c r="LX9" i="224"/>
  <c r="LX10" i="224" s="1"/>
  <c r="LW9" i="224"/>
  <c r="LW10" i="224" s="1"/>
  <c r="LV9" i="224"/>
  <c r="LV10" i="224" s="1"/>
  <c r="LU9" i="224"/>
  <c r="LU10" i="224" s="1"/>
  <c r="LT9" i="224"/>
  <c r="LT10" i="224" s="1"/>
  <c r="LS16" i="224"/>
  <c r="LR16" i="224"/>
  <c r="LQ16" i="224"/>
  <c r="LP16" i="224"/>
  <c r="LO16" i="224"/>
  <c r="LN16" i="224"/>
  <c r="LM16" i="224"/>
  <c r="LS12" i="224"/>
  <c r="LS19" i="224" s="1"/>
  <c r="LR12" i="224"/>
  <c r="LR19" i="224" s="1"/>
  <c r="LQ12" i="224"/>
  <c r="LQ19" i="224" s="1"/>
  <c r="LP12" i="224"/>
  <c r="LP19" i="224" s="1"/>
  <c r="LO12" i="224"/>
  <c r="LO19" i="224" s="1"/>
  <c r="LN12" i="224"/>
  <c r="LN19" i="224" s="1"/>
  <c r="LM12" i="224"/>
  <c r="LM19" i="224" s="1"/>
  <c r="LS11" i="224"/>
  <c r="LR11" i="224"/>
  <c r="LQ11" i="224"/>
  <c r="LP11" i="224"/>
  <c r="LO11" i="224"/>
  <c r="LN11" i="224"/>
  <c r="LM11" i="224"/>
  <c r="LS9" i="224"/>
  <c r="LS10" i="224" s="1"/>
  <c r="LR9" i="224"/>
  <c r="LR10" i="224" s="1"/>
  <c r="LQ9" i="224"/>
  <c r="LQ10" i="224" s="1"/>
  <c r="LP9" i="224"/>
  <c r="LP10" i="224" s="1"/>
  <c r="LO9" i="224"/>
  <c r="LO10" i="224" s="1"/>
  <c r="LN9" i="224"/>
  <c r="LN10" i="224" s="1"/>
  <c r="LM9" i="224"/>
  <c r="LM10" i="224" s="1"/>
  <c r="LL16" i="224"/>
  <c r="LK16" i="224"/>
  <c r="LJ16" i="224"/>
  <c r="LI16" i="224"/>
  <c r="LH16" i="224"/>
  <c r="LG16" i="224"/>
  <c r="LF16" i="224"/>
  <c r="LL12" i="224"/>
  <c r="LL19" i="224" s="1"/>
  <c r="LK12" i="224"/>
  <c r="LK19" i="224" s="1"/>
  <c r="LJ12" i="224"/>
  <c r="LJ19" i="224" s="1"/>
  <c r="LI12" i="224"/>
  <c r="LI19" i="224" s="1"/>
  <c r="LH12" i="224"/>
  <c r="LH19" i="224" s="1"/>
  <c r="LG12" i="224"/>
  <c r="LG19" i="224" s="1"/>
  <c r="LF12" i="224"/>
  <c r="LF19" i="224" s="1"/>
  <c r="LL11" i="224"/>
  <c r="LK11" i="224"/>
  <c r="LJ11" i="224"/>
  <c r="LI11" i="224"/>
  <c r="LH11" i="224"/>
  <c r="LG11" i="224"/>
  <c r="LF11" i="224"/>
  <c r="LL9" i="224"/>
  <c r="LL10" i="224" s="1"/>
  <c r="LK9" i="224"/>
  <c r="LK10" i="224" s="1"/>
  <c r="LJ9" i="224"/>
  <c r="LJ10" i="224" s="1"/>
  <c r="LI9" i="224"/>
  <c r="LI10" i="224" s="1"/>
  <c r="LH9" i="224"/>
  <c r="LH10" i="224" s="1"/>
  <c r="LG9" i="224"/>
  <c r="LG10" i="224" s="1"/>
  <c r="LF9" i="224"/>
  <c r="LF10" i="224" s="1"/>
  <c r="LE16" i="224"/>
  <c r="LD16" i="224"/>
  <c r="LC16" i="224"/>
  <c r="LB16" i="224"/>
  <c r="LA16" i="224"/>
  <c r="KZ16" i="224"/>
  <c r="KY16" i="224"/>
  <c r="LE12" i="224"/>
  <c r="LE19" i="224" s="1"/>
  <c r="LD12" i="224"/>
  <c r="LD19" i="224" s="1"/>
  <c r="LC12" i="224"/>
  <c r="LC19" i="224" s="1"/>
  <c r="LB12" i="224"/>
  <c r="LB19" i="224" s="1"/>
  <c r="LA12" i="224"/>
  <c r="LA19" i="224" s="1"/>
  <c r="KZ12" i="224"/>
  <c r="KZ19" i="224" s="1"/>
  <c r="KY12" i="224"/>
  <c r="KY19" i="224" s="1"/>
  <c r="LE11" i="224"/>
  <c r="LD11" i="224"/>
  <c r="LC11" i="224"/>
  <c r="LB11" i="224"/>
  <c r="LA11" i="224"/>
  <c r="KZ11" i="224"/>
  <c r="KY11" i="224"/>
  <c r="LE9" i="224"/>
  <c r="LE10" i="224" s="1"/>
  <c r="LD9" i="224"/>
  <c r="LD10" i="224" s="1"/>
  <c r="LC9" i="224"/>
  <c r="LC10" i="224" s="1"/>
  <c r="LB9" i="224"/>
  <c r="LB10" i="224" s="1"/>
  <c r="LA9" i="224"/>
  <c r="LA10" i="224" s="1"/>
  <c r="KZ9" i="224"/>
  <c r="KZ10" i="224" s="1"/>
  <c r="KY9" i="224"/>
  <c r="KY10" i="224" s="1"/>
  <c r="KX16" i="224"/>
  <c r="KW16" i="224"/>
  <c r="KV16" i="224"/>
  <c r="KU16" i="224"/>
  <c r="KT16" i="224"/>
  <c r="KS16" i="224"/>
  <c r="KR16" i="224"/>
  <c r="KX12" i="224"/>
  <c r="KX19" i="224" s="1"/>
  <c r="KW12" i="224"/>
  <c r="KW19" i="224" s="1"/>
  <c r="KV12" i="224"/>
  <c r="KV19" i="224" s="1"/>
  <c r="KU12" i="224"/>
  <c r="KU19" i="224" s="1"/>
  <c r="KT12" i="224"/>
  <c r="KT19" i="224" s="1"/>
  <c r="KS12" i="224"/>
  <c r="KS19" i="224" s="1"/>
  <c r="KR12" i="224"/>
  <c r="KR19" i="224" s="1"/>
  <c r="KX11" i="224"/>
  <c r="KW11" i="224"/>
  <c r="KV11" i="224"/>
  <c r="KU11" i="224"/>
  <c r="KT11" i="224"/>
  <c r="KS11" i="224"/>
  <c r="KR11" i="224"/>
  <c r="KX9" i="224"/>
  <c r="KX10" i="224" s="1"/>
  <c r="KW9" i="224"/>
  <c r="KW10" i="224" s="1"/>
  <c r="KV9" i="224"/>
  <c r="KV10" i="224" s="1"/>
  <c r="KU9" i="224"/>
  <c r="KU10" i="224" s="1"/>
  <c r="KT9" i="224"/>
  <c r="KT10" i="224" s="1"/>
  <c r="KS9" i="224"/>
  <c r="KS10" i="224" s="1"/>
  <c r="KR9" i="224"/>
  <c r="KR10" i="224" s="1"/>
  <c r="KQ16" i="224"/>
  <c r="KP16" i="224"/>
  <c r="KO16" i="224"/>
  <c r="KN16" i="224"/>
  <c r="KM16" i="224"/>
  <c r="KL16" i="224"/>
  <c r="KK16" i="224"/>
  <c r="KQ12" i="224"/>
  <c r="KQ19" i="224" s="1"/>
  <c r="KP12" i="224"/>
  <c r="KP19" i="224" s="1"/>
  <c r="KO12" i="224"/>
  <c r="KO19" i="224" s="1"/>
  <c r="KN12" i="224"/>
  <c r="KN19" i="224" s="1"/>
  <c r="KM12" i="224"/>
  <c r="KM19" i="224" s="1"/>
  <c r="KL12" i="224"/>
  <c r="KL19" i="224" s="1"/>
  <c r="KK12" i="224"/>
  <c r="KK19" i="224" s="1"/>
  <c r="KQ11" i="224"/>
  <c r="KP11" i="224"/>
  <c r="KO11" i="224"/>
  <c r="KN11" i="224"/>
  <c r="KM11" i="224"/>
  <c r="KL11" i="224"/>
  <c r="KK11" i="224"/>
  <c r="KQ9" i="224"/>
  <c r="KQ10" i="224" s="1"/>
  <c r="KP9" i="224"/>
  <c r="KP10" i="224" s="1"/>
  <c r="KO9" i="224"/>
  <c r="KO10" i="224" s="1"/>
  <c r="KN9" i="224"/>
  <c r="KN10" i="224" s="1"/>
  <c r="KM9" i="224"/>
  <c r="KM10" i="224" s="1"/>
  <c r="KL9" i="224"/>
  <c r="KL10" i="224" s="1"/>
  <c r="KK9" i="224"/>
  <c r="KK10" i="224" s="1"/>
  <c r="KJ16" i="224"/>
  <c r="KI16" i="224"/>
  <c r="KH16" i="224"/>
  <c r="KG16" i="224"/>
  <c r="KF16" i="224"/>
  <c r="KE16" i="224"/>
  <c r="KD16" i="224"/>
  <c r="KJ12" i="224"/>
  <c r="KJ19" i="224" s="1"/>
  <c r="KI12" i="224"/>
  <c r="KI19" i="224" s="1"/>
  <c r="KH12" i="224"/>
  <c r="KH19" i="224" s="1"/>
  <c r="KG12" i="224"/>
  <c r="KG19" i="224" s="1"/>
  <c r="KF12" i="224"/>
  <c r="KF19" i="224" s="1"/>
  <c r="KE12" i="224"/>
  <c r="KE19" i="224" s="1"/>
  <c r="KD12" i="224"/>
  <c r="KD19" i="224" s="1"/>
  <c r="KJ11" i="224"/>
  <c r="KI11" i="224"/>
  <c r="KH11" i="224"/>
  <c r="KG11" i="224"/>
  <c r="KF11" i="224"/>
  <c r="KE11" i="224"/>
  <c r="KD11" i="224"/>
  <c r="KJ9" i="224"/>
  <c r="KJ10" i="224" s="1"/>
  <c r="KI9" i="224"/>
  <c r="KI10" i="224" s="1"/>
  <c r="KH9" i="224"/>
  <c r="KH10" i="224" s="1"/>
  <c r="KG9" i="224"/>
  <c r="KG10" i="224" s="1"/>
  <c r="KF9" i="224"/>
  <c r="KF10" i="224" s="1"/>
  <c r="KE9" i="224"/>
  <c r="KE10" i="224" s="1"/>
  <c r="KD9" i="224"/>
  <c r="KD10" i="224" s="1"/>
  <c r="JW19" i="224"/>
  <c r="KC16" i="224"/>
  <c r="KB16" i="224"/>
  <c r="KA16" i="224"/>
  <c r="JZ16" i="224"/>
  <c r="JY16" i="224"/>
  <c r="JX16" i="224"/>
  <c r="JW16" i="224"/>
  <c r="KC12" i="224"/>
  <c r="KC19" i="224" s="1"/>
  <c r="KB12" i="224"/>
  <c r="KB19" i="224" s="1"/>
  <c r="KA12" i="224"/>
  <c r="KA19" i="224" s="1"/>
  <c r="JZ12" i="224"/>
  <c r="JZ19" i="224" s="1"/>
  <c r="JY12" i="224"/>
  <c r="JY19" i="224" s="1"/>
  <c r="JX12" i="224"/>
  <c r="JX19" i="224" s="1"/>
  <c r="JW12" i="224"/>
  <c r="KC11" i="224"/>
  <c r="KB11" i="224"/>
  <c r="KA11" i="224"/>
  <c r="JZ11" i="224"/>
  <c r="JY11" i="224"/>
  <c r="JX11" i="224"/>
  <c r="JW11" i="224"/>
  <c r="KC9" i="224"/>
  <c r="KC10" i="224" s="1"/>
  <c r="KB9" i="224"/>
  <c r="KB10" i="224" s="1"/>
  <c r="KA9" i="224"/>
  <c r="KA10" i="224" s="1"/>
  <c r="JZ9" i="224"/>
  <c r="JZ10" i="224" s="1"/>
  <c r="JY9" i="224"/>
  <c r="JY10" i="224" s="1"/>
  <c r="JX9" i="224"/>
  <c r="JX10" i="224" s="1"/>
  <c r="JW9" i="224"/>
  <c r="JW10" i="224" s="1"/>
  <c r="JV16" i="224"/>
  <c r="JU16" i="224"/>
  <c r="JT16" i="224"/>
  <c r="JS16" i="224"/>
  <c r="JR16" i="224"/>
  <c r="JQ16" i="224"/>
  <c r="JP16" i="224"/>
  <c r="JV12" i="224"/>
  <c r="JV19" i="224" s="1"/>
  <c r="JU12" i="224"/>
  <c r="JU19" i="224" s="1"/>
  <c r="JT12" i="224"/>
  <c r="JT19" i="224" s="1"/>
  <c r="JS12" i="224"/>
  <c r="JS19" i="224" s="1"/>
  <c r="JR12" i="224"/>
  <c r="JR19" i="224" s="1"/>
  <c r="JQ12" i="224"/>
  <c r="JQ19" i="224" s="1"/>
  <c r="JP12" i="224"/>
  <c r="JP19" i="224" s="1"/>
  <c r="JV11" i="224"/>
  <c r="JU11" i="224"/>
  <c r="JT11" i="224"/>
  <c r="JS11" i="224"/>
  <c r="JR11" i="224"/>
  <c r="JQ11" i="224"/>
  <c r="JP11" i="224"/>
  <c r="JV9" i="224"/>
  <c r="JV10" i="224" s="1"/>
  <c r="JU9" i="224"/>
  <c r="JU10" i="224" s="1"/>
  <c r="JT9" i="224"/>
  <c r="JT10" i="224" s="1"/>
  <c r="JS9" i="224"/>
  <c r="JS10" i="224" s="1"/>
  <c r="JR9" i="224"/>
  <c r="JR10" i="224" s="1"/>
  <c r="JQ9" i="224"/>
  <c r="JQ10" i="224" s="1"/>
  <c r="JP9" i="224"/>
  <c r="JP10" i="224" s="1"/>
  <c r="JO16" i="224"/>
  <c r="JN16" i="224"/>
  <c r="JM16" i="224"/>
  <c r="JL16" i="224"/>
  <c r="JK16" i="224"/>
  <c r="JJ16" i="224"/>
  <c r="JI16" i="224"/>
  <c r="JO12" i="224"/>
  <c r="JO19" i="224" s="1"/>
  <c r="JN12" i="224"/>
  <c r="JN19" i="224" s="1"/>
  <c r="JM12" i="224"/>
  <c r="JM19" i="224" s="1"/>
  <c r="JL12" i="224"/>
  <c r="JL19" i="224" s="1"/>
  <c r="JK12" i="224"/>
  <c r="JK19" i="224" s="1"/>
  <c r="JJ12" i="224"/>
  <c r="JJ19" i="224" s="1"/>
  <c r="JI12" i="224"/>
  <c r="JI19" i="224" s="1"/>
  <c r="JO11" i="224"/>
  <c r="JN11" i="224"/>
  <c r="JM11" i="224"/>
  <c r="JL11" i="224"/>
  <c r="JK11" i="224"/>
  <c r="JJ11" i="224"/>
  <c r="JI11" i="224"/>
  <c r="JO9" i="224"/>
  <c r="JO10" i="224" s="1"/>
  <c r="JN9" i="224"/>
  <c r="JN10" i="224" s="1"/>
  <c r="JM9" i="224"/>
  <c r="JM10" i="224" s="1"/>
  <c r="JL9" i="224"/>
  <c r="JL10" i="224" s="1"/>
  <c r="JK9" i="224"/>
  <c r="JK10" i="224" s="1"/>
  <c r="JJ9" i="224"/>
  <c r="JJ10" i="224" s="1"/>
  <c r="JI9" i="224"/>
  <c r="JI10" i="224" s="1"/>
  <c r="JC19" i="224"/>
  <c r="JH16" i="224"/>
  <c r="JG16" i="224"/>
  <c r="JF16" i="224"/>
  <c r="JE16" i="224"/>
  <c r="JD16" i="224"/>
  <c r="JC16" i="224"/>
  <c r="JB16" i="224"/>
  <c r="JH12" i="224"/>
  <c r="JH19" i="224" s="1"/>
  <c r="JG12" i="224"/>
  <c r="JG19" i="224" s="1"/>
  <c r="JF12" i="224"/>
  <c r="JF19" i="224" s="1"/>
  <c r="JE12" i="224"/>
  <c r="JE19" i="224" s="1"/>
  <c r="JD12" i="224"/>
  <c r="JD19" i="224" s="1"/>
  <c r="JC12" i="224"/>
  <c r="JB12" i="224"/>
  <c r="JB19" i="224" s="1"/>
  <c r="JH11" i="224"/>
  <c r="JG11" i="224"/>
  <c r="JF11" i="224"/>
  <c r="JE11" i="224"/>
  <c r="JD11" i="224"/>
  <c r="JC11" i="224"/>
  <c r="JB11" i="224"/>
  <c r="JH9" i="224"/>
  <c r="JH10" i="224" s="1"/>
  <c r="JG9" i="224"/>
  <c r="JG10" i="224" s="1"/>
  <c r="JF9" i="224"/>
  <c r="JF10" i="224" s="1"/>
  <c r="JE9" i="224"/>
  <c r="JE10" i="224" s="1"/>
  <c r="JD9" i="224"/>
  <c r="JD10" i="224" s="1"/>
  <c r="JC9" i="224"/>
  <c r="JC10" i="224" s="1"/>
  <c r="JB9" i="224"/>
  <c r="JB10" i="224" s="1"/>
  <c r="JA16" i="224"/>
  <c r="IZ16" i="224"/>
  <c r="IY16" i="224"/>
  <c r="IX16" i="224"/>
  <c r="IW16" i="224"/>
  <c r="IV16" i="224"/>
  <c r="IU16" i="224"/>
  <c r="JA12" i="224"/>
  <c r="JA19" i="224" s="1"/>
  <c r="IZ12" i="224"/>
  <c r="IZ19" i="224" s="1"/>
  <c r="IY12" i="224"/>
  <c r="IY19" i="224" s="1"/>
  <c r="IX12" i="224"/>
  <c r="IX19" i="224" s="1"/>
  <c r="IW12" i="224"/>
  <c r="IW19" i="224" s="1"/>
  <c r="IV12" i="224"/>
  <c r="IV19" i="224" s="1"/>
  <c r="IU12" i="224"/>
  <c r="IU19" i="224" s="1"/>
  <c r="JA11" i="224"/>
  <c r="IZ11" i="224"/>
  <c r="IY11" i="224"/>
  <c r="IX11" i="224"/>
  <c r="IW11" i="224"/>
  <c r="IV11" i="224"/>
  <c r="IU11" i="224"/>
  <c r="JA9" i="224"/>
  <c r="JA10" i="224" s="1"/>
  <c r="IZ9" i="224"/>
  <c r="IZ10" i="224" s="1"/>
  <c r="IY9" i="224"/>
  <c r="IY10" i="224" s="1"/>
  <c r="IX9" i="224"/>
  <c r="IX10" i="224" s="1"/>
  <c r="IW9" i="224"/>
  <c r="IW10" i="224" s="1"/>
  <c r="IV9" i="224"/>
  <c r="IV10" i="224" s="1"/>
  <c r="IU9" i="224"/>
  <c r="IU10" i="224" s="1"/>
  <c r="IT16" i="224"/>
  <c r="IS16" i="224"/>
  <c r="IR16" i="224"/>
  <c r="IQ16" i="224"/>
  <c r="IP16" i="224"/>
  <c r="IO16" i="224"/>
  <c r="IN16" i="224"/>
  <c r="IT12" i="224"/>
  <c r="IT19" i="224" s="1"/>
  <c r="IS12" i="224"/>
  <c r="IS19" i="224" s="1"/>
  <c r="IR12" i="224"/>
  <c r="IR19" i="224" s="1"/>
  <c r="IQ12" i="224"/>
  <c r="IQ19" i="224" s="1"/>
  <c r="IP12" i="224"/>
  <c r="IP19" i="224" s="1"/>
  <c r="IO12" i="224"/>
  <c r="IO19" i="224" s="1"/>
  <c r="IN12" i="224"/>
  <c r="IN19" i="224" s="1"/>
  <c r="IT11" i="224"/>
  <c r="IS11" i="224"/>
  <c r="IR11" i="224"/>
  <c r="IQ11" i="224"/>
  <c r="IP11" i="224"/>
  <c r="IO11" i="224"/>
  <c r="IN11" i="224"/>
  <c r="IT9" i="224"/>
  <c r="IT10" i="224" s="1"/>
  <c r="IS9" i="224"/>
  <c r="IS10" i="224" s="1"/>
  <c r="IR9" i="224"/>
  <c r="IR10" i="224" s="1"/>
  <c r="IQ9" i="224"/>
  <c r="IQ10" i="224" s="1"/>
  <c r="IP9" i="224"/>
  <c r="IP10" i="224" s="1"/>
  <c r="IO9" i="224"/>
  <c r="IO10" i="224" s="1"/>
  <c r="IN9" i="224"/>
  <c r="IN10" i="224" s="1"/>
  <c r="IG19" i="224"/>
  <c r="IM16" i="224"/>
  <c r="IL16" i="224"/>
  <c r="IK16" i="224"/>
  <c r="IJ16" i="224"/>
  <c r="II16" i="224"/>
  <c r="IH16" i="224"/>
  <c r="IG16" i="224"/>
  <c r="IM12" i="224"/>
  <c r="IM19" i="224" s="1"/>
  <c r="IL12" i="224"/>
  <c r="IL19" i="224" s="1"/>
  <c r="IK12" i="224"/>
  <c r="IK19" i="224" s="1"/>
  <c r="IJ12" i="224"/>
  <c r="IJ19" i="224" s="1"/>
  <c r="II12" i="224"/>
  <c r="II19" i="224" s="1"/>
  <c r="IH12" i="224"/>
  <c r="IH19" i="224" s="1"/>
  <c r="IG12" i="224"/>
  <c r="IM11" i="224"/>
  <c r="IL11" i="224"/>
  <c r="IK11" i="224"/>
  <c r="IJ11" i="224"/>
  <c r="II11" i="224"/>
  <c r="IH11" i="224"/>
  <c r="IG11" i="224"/>
  <c r="IM9" i="224"/>
  <c r="IM10" i="224" s="1"/>
  <c r="IL9" i="224"/>
  <c r="IL10" i="224" s="1"/>
  <c r="IK9" i="224"/>
  <c r="IK10" i="224" s="1"/>
  <c r="IJ9" i="224"/>
  <c r="IJ10" i="224" s="1"/>
  <c r="II9" i="224"/>
  <c r="II10" i="224" s="1"/>
  <c r="IH9" i="224"/>
  <c r="IH10" i="224" s="1"/>
  <c r="IG9" i="224"/>
  <c r="IG10" i="224" s="1"/>
  <c r="IF16" i="224"/>
  <c r="IE16" i="224"/>
  <c r="ID16" i="224"/>
  <c r="IC16" i="224"/>
  <c r="IB16" i="224"/>
  <c r="IA16" i="224"/>
  <c r="HZ16" i="224"/>
  <c r="IF12" i="224"/>
  <c r="IF19" i="224" s="1"/>
  <c r="IE12" i="224"/>
  <c r="IE19" i="224" s="1"/>
  <c r="ID12" i="224"/>
  <c r="ID19" i="224" s="1"/>
  <c r="IC12" i="224"/>
  <c r="IC19" i="224" s="1"/>
  <c r="IB12" i="224"/>
  <c r="IB19" i="224" s="1"/>
  <c r="IA12" i="224"/>
  <c r="IA19" i="224" s="1"/>
  <c r="HZ12" i="224"/>
  <c r="HZ19" i="224" s="1"/>
  <c r="IF11" i="224"/>
  <c r="IE11" i="224"/>
  <c r="ID11" i="224"/>
  <c r="IC11" i="224"/>
  <c r="IB11" i="224"/>
  <c r="IA11" i="224"/>
  <c r="HZ11" i="224"/>
  <c r="IF9" i="224"/>
  <c r="IF10" i="224" s="1"/>
  <c r="IE9" i="224"/>
  <c r="IE10" i="224" s="1"/>
  <c r="ID9" i="224"/>
  <c r="ID10" i="224" s="1"/>
  <c r="IC9" i="224"/>
  <c r="IC10" i="224" s="1"/>
  <c r="IB9" i="224"/>
  <c r="IB10" i="224" s="1"/>
  <c r="IA9" i="224"/>
  <c r="IA10" i="224" s="1"/>
  <c r="HZ9" i="224"/>
  <c r="HZ10" i="224" s="1"/>
  <c r="HY16" i="224"/>
  <c r="HX16" i="224"/>
  <c r="HW16" i="224"/>
  <c r="HV16" i="224"/>
  <c r="HU16" i="224"/>
  <c r="HT16" i="224"/>
  <c r="HS16" i="224"/>
  <c r="HY12" i="224"/>
  <c r="HY19" i="224" s="1"/>
  <c r="HX12" i="224"/>
  <c r="HX19" i="224" s="1"/>
  <c r="HW12" i="224"/>
  <c r="HW19" i="224" s="1"/>
  <c r="HV12" i="224"/>
  <c r="HV19" i="224" s="1"/>
  <c r="HU12" i="224"/>
  <c r="HU19" i="224" s="1"/>
  <c r="HT12" i="224"/>
  <c r="HT19" i="224" s="1"/>
  <c r="HS12" i="224"/>
  <c r="HS19" i="224" s="1"/>
  <c r="HY11" i="224"/>
  <c r="HX11" i="224"/>
  <c r="HW11" i="224"/>
  <c r="HV11" i="224"/>
  <c r="HU11" i="224"/>
  <c r="HT11" i="224"/>
  <c r="HS11" i="224"/>
  <c r="HY9" i="224"/>
  <c r="HY10" i="224" s="1"/>
  <c r="HX9" i="224"/>
  <c r="HX10" i="224" s="1"/>
  <c r="HW9" i="224"/>
  <c r="HW10" i="224" s="1"/>
  <c r="HV9" i="224"/>
  <c r="HV10" i="224" s="1"/>
  <c r="HU9" i="224"/>
  <c r="HU10" i="224" s="1"/>
  <c r="HT9" i="224"/>
  <c r="HT10" i="224" s="1"/>
  <c r="HS9" i="224"/>
  <c r="HS10" i="224" s="1"/>
  <c r="HR16" i="224"/>
  <c r="HQ16" i="224"/>
  <c r="HP16" i="224"/>
  <c r="HO16" i="224"/>
  <c r="HN16" i="224"/>
  <c r="HM16" i="224"/>
  <c r="HL16" i="224"/>
  <c r="HR12" i="224"/>
  <c r="HR19" i="224" s="1"/>
  <c r="HQ12" i="224"/>
  <c r="HQ19" i="224" s="1"/>
  <c r="HP12" i="224"/>
  <c r="HP19" i="224" s="1"/>
  <c r="HO12" i="224"/>
  <c r="HO19" i="224" s="1"/>
  <c r="HN12" i="224"/>
  <c r="HN19" i="224" s="1"/>
  <c r="HM12" i="224"/>
  <c r="HM19" i="224" s="1"/>
  <c r="HL12" i="224"/>
  <c r="HL19" i="224" s="1"/>
  <c r="HR11" i="224"/>
  <c r="HQ11" i="224"/>
  <c r="HP11" i="224"/>
  <c r="HO11" i="224"/>
  <c r="HN11" i="224"/>
  <c r="HM11" i="224"/>
  <c r="HL11" i="224"/>
  <c r="HR9" i="224"/>
  <c r="HR10" i="224" s="1"/>
  <c r="HQ9" i="224"/>
  <c r="HQ10" i="224" s="1"/>
  <c r="HP9" i="224"/>
  <c r="HP10" i="224" s="1"/>
  <c r="HO9" i="224"/>
  <c r="HO10" i="224" s="1"/>
  <c r="HN9" i="224"/>
  <c r="HN10" i="224" s="1"/>
  <c r="HM9" i="224"/>
  <c r="HM10" i="224" s="1"/>
  <c r="HL9" i="224"/>
  <c r="HL10" i="224" s="1"/>
  <c r="HK16" i="224"/>
  <c r="HJ16" i="224"/>
  <c r="HI16" i="224"/>
  <c r="HH16" i="224"/>
  <c r="HG16" i="224"/>
  <c r="HF16" i="224"/>
  <c r="HE16" i="224"/>
  <c r="HK12" i="224"/>
  <c r="HK19" i="224" s="1"/>
  <c r="HJ12" i="224"/>
  <c r="HJ19" i="224" s="1"/>
  <c r="HI12" i="224"/>
  <c r="HI19" i="224" s="1"/>
  <c r="HH12" i="224"/>
  <c r="HH19" i="224" s="1"/>
  <c r="HG12" i="224"/>
  <c r="HG19" i="224" s="1"/>
  <c r="HF12" i="224"/>
  <c r="HF19" i="224" s="1"/>
  <c r="HE12" i="224"/>
  <c r="HE19" i="224" s="1"/>
  <c r="HK11" i="224"/>
  <c r="HJ11" i="224"/>
  <c r="HI11" i="224"/>
  <c r="HH11" i="224"/>
  <c r="HG11" i="224"/>
  <c r="HF11" i="224"/>
  <c r="HE11" i="224"/>
  <c r="HK9" i="224"/>
  <c r="HK10" i="224" s="1"/>
  <c r="HJ9" i="224"/>
  <c r="HJ10" i="224" s="1"/>
  <c r="HI9" i="224"/>
  <c r="HI10" i="224" s="1"/>
  <c r="HH9" i="224"/>
  <c r="HH10" i="224" s="1"/>
  <c r="HG9" i="224"/>
  <c r="HG10" i="224" s="1"/>
  <c r="HF9" i="224"/>
  <c r="HF10" i="224" s="1"/>
  <c r="HE9" i="224"/>
  <c r="HE10" i="224" s="1"/>
  <c r="HD16" i="224"/>
  <c r="HC16" i="224"/>
  <c r="HB16" i="224"/>
  <c r="HA16" i="224"/>
  <c r="GZ16" i="224"/>
  <c r="GY16" i="224"/>
  <c r="GX16" i="224"/>
  <c r="HD12" i="224"/>
  <c r="HD19" i="224" s="1"/>
  <c r="HC12" i="224"/>
  <c r="HC19" i="224" s="1"/>
  <c r="HB12" i="224"/>
  <c r="HB19" i="224" s="1"/>
  <c r="HA12" i="224"/>
  <c r="HA19" i="224" s="1"/>
  <c r="GZ12" i="224"/>
  <c r="GZ19" i="224" s="1"/>
  <c r="GY12" i="224"/>
  <c r="GY19" i="224" s="1"/>
  <c r="GX12" i="224"/>
  <c r="GX19" i="224" s="1"/>
  <c r="HD11" i="224"/>
  <c r="HC11" i="224"/>
  <c r="HB11" i="224"/>
  <c r="HA11" i="224"/>
  <c r="GZ11" i="224"/>
  <c r="GY11" i="224"/>
  <c r="GX11" i="224"/>
  <c r="HD9" i="224"/>
  <c r="HD10" i="224" s="1"/>
  <c r="HC9" i="224"/>
  <c r="HC10" i="224" s="1"/>
  <c r="HB9" i="224"/>
  <c r="HB10" i="224" s="1"/>
  <c r="HA9" i="224"/>
  <c r="HA10" i="224" s="1"/>
  <c r="GZ9" i="224"/>
  <c r="GZ10" i="224" s="1"/>
  <c r="GY9" i="224"/>
  <c r="GY10" i="224" s="1"/>
  <c r="GX9" i="224"/>
  <c r="GX10" i="224" s="1"/>
  <c r="GW16" i="224"/>
  <c r="GV16" i="224"/>
  <c r="GU16" i="224"/>
  <c r="GT16" i="224"/>
  <c r="GS16" i="224"/>
  <c r="GR16" i="224"/>
  <c r="GQ16" i="224"/>
  <c r="GW12" i="224"/>
  <c r="GW19" i="224" s="1"/>
  <c r="GV12" i="224"/>
  <c r="GV19" i="224" s="1"/>
  <c r="GU12" i="224"/>
  <c r="GU19" i="224" s="1"/>
  <c r="GT12" i="224"/>
  <c r="GT19" i="224" s="1"/>
  <c r="GS12" i="224"/>
  <c r="GS19" i="224" s="1"/>
  <c r="GR12" i="224"/>
  <c r="GR19" i="224" s="1"/>
  <c r="GQ12" i="224"/>
  <c r="GQ19" i="224" s="1"/>
  <c r="GW11" i="224"/>
  <c r="GV11" i="224"/>
  <c r="GU11" i="224"/>
  <c r="GT11" i="224"/>
  <c r="GS11" i="224"/>
  <c r="GR11" i="224"/>
  <c r="GQ11" i="224"/>
  <c r="GW9" i="224"/>
  <c r="GW10" i="224" s="1"/>
  <c r="GV9" i="224"/>
  <c r="GV10" i="224" s="1"/>
  <c r="GU9" i="224"/>
  <c r="GU10" i="224" s="1"/>
  <c r="GT9" i="224"/>
  <c r="GT10" i="224" s="1"/>
  <c r="GS9" i="224"/>
  <c r="GS10" i="224" s="1"/>
  <c r="GR9" i="224"/>
  <c r="GR10" i="224" s="1"/>
  <c r="GQ9" i="224"/>
  <c r="GQ10" i="224" s="1"/>
  <c r="GP16" i="224"/>
  <c r="GO16" i="224"/>
  <c r="GN16" i="224"/>
  <c r="GM16" i="224"/>
  <c r="GL16" i="224"/>
  <c r="GK16" i="224"/>
  <c r="GJ16" i="224"/>
  <c r="GP12" i="224"/>
  <c r="GP19" i="224" s="1"/>
  <c r="GN12" i="224"/>
  <c r="GN19" i="224" s="1"/>
  <c r="GM12" i="224"/>
  <c r="GM19" i="224" s="1"/>
  <c r="GL12" i="224"/>
  <c r="GL19" i="224" s="1"/>
  <c r="GK12" i="224"/>
  <c r="GK19" i="224" s="1"/>
  <c r="GJ12" i="224"/>
  <c r="GJ19" i="224" s="1"/>
  <c r="GP11" i="224"/>
  <c r="GN11" i="224"/>
  <c r="GM11" i="224"/>
  <c r="GL11" i="224"/>
  <c r="GK11" i="224"/>
  <c r="GJ11" i="224"/>
  <c r="GP9" i="224"/>
  <c r="GP10" i="224" s="1"/>
  <c r="GN9" i="224"/>
  <c r="GN10" i="224" s="1"/>
  <c r="GM9" i="224"/>
  <c r="GM10" i="224" s="1"/>
  <c r="GL9" i="224"/>
  <c r="GL10" i="224" s="1"/>
  <c r="GK9" i="224"/>
  <c r="GK10" i="224" s="1"/>
  <c r="GJ9" i="224"/>
  <c r="GJ10" i="224" s="1"/>
  <c r="GO5" i="224"/>
  <c r="GO9" i="224" s="1"/>
  <c r="GO10" i="224" s="1"/>
  <c r="GI16" i="224"/>
  <c r="GH16" i="224"/>
  <c r="GG16" i="224"/>
  <c r="GF16" i="224"/>
  <c r="GE16" i="224"/>
  <c r="GD16" i="224"/>
  <c r="GC16" i="224"/>
  <c r="GI12" i="224"/>
  <c r="GI19" i="224" s="1"/>
  <c r="GH12" i="224"/>
  <c r="GH19" i="224" s="1"/>
  <c r="GG12" i="224"/>
  <c r="GG19" i="224" s="1"/>
  <c r="GF12" i="224"/>
  <c r="GF19" i="224" s="1"/>
  <c r="GE12" i="224"/>
  <c r="GE19" i="224" s="1"/>
  <c r="GD12" i="224"/>
  <c r="GD19" i="224" s="1"/>
  <c r="GI11" i="224"/>
  <c r="GH11" i="224"/>
  <c r="GG11" i="224"/>
  <c r="GF11" i="224"/>
  <c r="GE11" i="224"/>
  <c r="GD11" i="224"/>
  <c r="GI9" i="224"/>
  <c r="GI10" i="224" s="1"/>
  <c r="GH9" i="224"/>
  <c r="GH10" i="224" s="1"/>
  <c r="GG9" i="224"/>
  <c r="GG10" i="224" s="1"/>
  <c r="GF9" i="224"/>
  <c r="GF10" i="224" s="1"/>
  <c r="GE9" i="224"/>
  <c r="GE10" i="224" s="1"/>
  <c r="GD9" i="224"/>
  <c r="GD10" i="224" s="1"/>
  <c r="GC8" i="224"/>
  <c r="GC12" i="224" s="1"/>
  <c r="GC19" i="224" s="1"/>
  <c r="GB16" i="224"/>
  <c r="GA16" i="224"/>
  <c r="FZ16" i="224"/>
  <c r="FY16" i="224"/>
  <c r="FX16" i="224"/>
  <c r="FW16" i="224"/>
  <c r="FV16" i="224"/>
  <c r="GB12" i="224"/>
  <c r="GB19" i="224" s="1"/>
  <c r="GA12" i="224"/>
  <c r="GA19" i="224" s="1"/>
  <c r="FZ12" i="224"/>
  <c r="FZ19" i="224" s="1"/>
  <c r="FY12" i="224"/>
  <c r="FY19" i="224" s="1"/>
  <c r="FX12" i="224"/>
  <c r="FX19" i="224" s="1"/>
  <c r="FW12" i="224"/>
  <c r="FW19" i="224" s="1"/>
  <c r="FV12" i="224"/>
  <c r="FV19" i="224" s="1"/>
  <c r="GB11" i="224"/>
  <c r="GA11" i="224"/>
  <c r="FZ11" i="224"/>
  <c r="FY11" i="224"/>
  <c r="FX11" i="224"/>
  <c r="FW11" i="224"/>
  <c r="FV11" i="224"/>
  <c r="GB9" i="224"/>
  <c r="GB10" i="224" s="1"/>
  <c r="GA9" i="224"/>
  <c r="GA10" i="224" s="1"/>
  <c r="FZ9" i="224"/>
  <c r="FZ10" i="224" s="1"/>
  <c r="FY9" i="224"/>
  <c r="FY10" i="224" s="1"/>
  <c r="FX9" i="224"/>
  <c r="FX10" i="224" s="1"/>
  <c r="FW9" i="224"/>
  <c r="FW10" i="224" s="1"/>
  <c r="FV9" i="224"/>
  <c r="FV10" i="224" s="1"/>
  <c r="FU16" i="224"/>
  <c r="FT16" i="224"/>
  <c r="FS16" i="224"/>
  <c r="FR16" i="224"/>
  <c r="FQ16" i="224"/>
  <c r="FP16" i="224"/>
  <c r="FO16" i="224"/>
  <c r="FU12" i="224"/>
  <c r="FU19" i="224" s="1"/>
  <c r="FT12" i="224"/>
  <c r="FT19" i="224" s="1"/>
  <c r="FS12" i="224"/>
  <c r="FS19" i="224" s="1"/>
  <c r="FR12" i="224"/>
  <c r="FR19" i="224" s="1"/>
  <c r="FQ12" i="224"/>
  <c r="FQ19" i="224" s="1"/>
  <c r="FP12" i="224"/>
  <c r="FP19" i="224" s="1"/>
  <c r="FO12" i="224"/>
  <c r="FO19" i="224" s="1"/>
  <c r="FU11" i="224"/>
  <c r="FT11" i="224"/>
  <c r="FS11" i="224"/>
  <c r="FR11" i="224"/>
  <c r="FQ11" i="224"/>
  <c r="FP11" i="224"/>
  <c r="FO11" i="224"/>
  <c r="FU9" i="224"/>
  <c r="FU10" i="224" s="1"/>
  <c r="FT9" i="224"/>
  <c r="FT10" i="224" s="1"/>
  <c r="FS9" i="224"/>
  <c r="FS10" i="224" s="1"/>
  <c r="FR9" i="224"/>
  <c r="FR10" i="224" s="1"/>
  <c r="FQ9" i="224"/>
  <c r="FQ10" i="224" s="1"/>
  <c r="FP9" i="224"/>
  <c r="FP10" i="224" s="1"/>
  <c r="FO9" i="224"/>
  <c r="FO10" i="224" s="1"/>
  <c r="FN16" i="224"/>
  <c r="FM16" i="224"/>
  <c r="FL16" i="224"/>
  <c r="FK16" i="224"/>
  <c r="FJ16" i="224"/>
  <c r="FI16" i="224"/>
  <c r="FH16" i="224"/>
  <c r="FN12" i="224"/>
  <c r="FN19" i="224" s="1"/>
  <c r="FM12" i="224"/>
  <c r="FM19" i="224" s="1"/>
  <c r="FL12" i="224"/>
  <c r="FL19" i="224" s="1"/>
  <c r="FK12" i="224"/>
  <c r="FK19" i="224" s="1"/>
  <c r="FJ12" i="224"/>
  <c r="FJ19" i="224" s="1"/>
  <c r="FI12" i="224"/>
  <c r="FI19" i="224" s="1"/>
  <c r="FH12" i="224"/>
  <c r="FH19" i="224" s="1"/>
  <c r="FN11" i="224"/>
  <c r="FM11" i="224"/>
  <c r="FL11" i="224"/>
  <c r="FK11" i="224"/>
  <c r="FJ11" i="224"/>
  <c r="FI11" i="224"/>
  <c r="FH11" i="224"/>
  <c r="FN9" i="224"/>
  <c r="FN10" i="224" s="1"/>
  <c r="FM9" i="224"/>
  <c r="FM10" i="224" s="1"/>
  <c r="FL9" i="224"/>
  <c r="FL10" i="224" s="1"/>
  <c r="FK9" i="224"/>
  <c r="FK10" i="224" s="1"/>
  <c r="FJ9" i="224"/>
  <c r="FJ10" i="224" s="1"/>
  <c r="FI9" i="224"/>
  <c r="FI10" i="224" s="1"/>
  <c r="FH9" i="224"/>
  <c r="FH10" i="224" s="1"/>
  <c r="FG16" i="224"/>
  <c r="FF16" i="224"/>
  <c r="FE16" i="224"/>
  <c r="FD16" i="224"/>
  <c r="FC16" i="224"/>
  <c r="FB16" i="224"/>
  <c r="FA16" i="224"/>
  <c r="FG12" i="224"/>
  <c r="FG19" i="224" s="1"/>
  <c r="FF12" i="224"/>
  <c r="FF19" i="224" s="1"/>
  <c r="FE12" i="224"/>
  <c r="FE19" i="224" s="1"/>
  <c r="FD12" i="224"/>
  <c r="FD19" i="224" s="1"/>
  <c r="FC12" i="224"/>
  <c r="FC19" i="224" s="1"/>
  <c r="FB12" i="224"/>
  <c r="FB19" i="224" s="1"/>
  <c r="FA12" i="224"/>
  <c r="FA19" i="224" s="1"/>
  <c r="FG11" i="224"/>
  <c r="FF11" i="224"/>
  <c r="FE11" i="224"/>
  <c r="FD11" i="224"/>
  <c r="FC11" i="224"/>
  <c r="FB11" i="224"/>
  <c r="FA11" i="224"/>
  <c r="FG9" i="224"/>
  <c r="FG10" i="224" s="1"/>
  <c r="FF9" i="224"/>
  <c r="FF10" i="224" s="1"/>
  <c r="FE9" i="224"/>
  <c r="FE10" i="224" s="1"/>
  <c r="FD9" i="224"/>
  <c r="FD10" i="224" s="1"/>
  <c r="FC9" i="224"/>
  <c r="FC10" i="224" s="1"/>
  <c r="FB9" i="224"/>
  <c r="FB10" i="224" s="1"/>
  <c r="FA9" i="224"/>
  <c r="FA10" i="224" s="1"/>
  <c r="EZ16" i="224"/>
  <c r="EY16" i="224"/>
  <c r="EX16" i="224"/>
  <c r="EW16" i="224"/>
  <c r="EV16" i="224"/>
  <c r="EU16" i="224"/>
  <c r="ET16" i="224"/>
  <c r="EZ12" i="224"/>
  <c r="EZ19" i="224" s="1"/>
  <c r="EY12" i="224"/>
  <c r="EY19" i="224" s="1"/>
  <c r="EX12" i="224"/>
  <c r="EX19" i="224" s="1"/>
  <c r="EW12" i="224"/>
  <c r="EW19" i="224" s="1"/>
  <c r="EV12" i="224"/>
  <c r="EV19" i="224" s="1"/>
  <c r="EU12" i="224"/>
  <c r="EU19" i="224" s="1"/>
  <c r="ET12" i="224"/>
  <c r="ET19" i="224" s="1"/>
  <c r="EZ11" i="224"/>
  <c r="EY11" i="224"/>
  <c r="EX11" i="224"/>
  <c r="EW11" i="224"/>
  <c r="EV11" i="224"/>
  <c r="EU11" i="224"/>
  <c r="ET11" i="224"/>
  <c r="EZ9" i="224"/>
  <c r="EZ10" i="224" s="1"/>
  <c r="EY9" i="224"/>
  <c r="EY10" i="224" s="1"/>
  <c r="EX9" i="224"/>
  <c r="EX10" i="224" s="1"/>
  <c r="EW9" i="224"/>
  <c r="EW10" i="224" s="1"/>
  <c r="EV9" i="224"/>
  <c r="EV10" i="224" s="1"/>
  <c r="EU9" i="224"/>
  <c r="EU10" i="224" s="1"/>
  <c r="ET9" i="224"/>
  <c r="ET10" i="224" s="1"/>
  <c r="ES16" i="224"/>
  <c r="ER16" i="224"/>
  <c r="EQ16" i="224"/>
  <c r="EP16" i="224"/>
  <c r="EO16" i="224"/>
  <c r="EN16" i="224"/>
  <c r="EM16" i="224"/>
  <c r="ES12" i="224"/>
  <c r="ES19" i="224" s="1"/>
  <c r="ER12" i="224"/>
  <c r="ER19" i="224" s="1"/>
  <c r="EQ12" i="224"/>
  <c r="EQ19" i="224" s="1"/>
  <c r="EP12" i="224"/>
  <c r="EP19" i="224" s="1"/>
  <c r="EO12" i="224"/>
  <c r="EO19" i="224" s="1"/>
  <c r="EN12" i="224"/>
  <c r="EN19" i="224" s="1"/>
  <c r="EM12" i="224"/>
  <c r="EM19" i="224" s="1"/>
  <c r="ES11" i="224"/>
  <c r="ER11" i="224"/>
  <c r="EQ11" i="224"/>
  <c r="EP11" i="224"/>
  <c r="EO11" i="224"/>
  <c r="EN11" i="224"/>
  <c r="EM11" i="224"/>
  <c r="ES9" i="224"/>
  <c r="ES10" i="224" s="1"/>
  <c r="ER9" i="224"/>
  <c r="ER10" i="224" s="1"/>
  <c r="EQ9" i="224"/>
  <c r="EQ10" i="224" s="1"/>
  <c r="EP9" i="224"/>
  <c r="EP10" i="224" s="1"/>
  <c r="EO9" i="224"/>
  <c r="EO10" i="224" s="1"/>
  <c r="EN9" i="224"/>
  <c r="EN10" i="224" s="1"/>
  <c r="EM9" i="224"/>
  <c r="EM10" i="224" s="1"/>
  <c r="EL16" i="224"/>
  <c r="EK16" i="224"/>
  <c r="EJ16" i="224"/>
  <c r="EI16" i="224"/>
  <c r="EH16" i="224"/>
  <c r="EG16" i="224"/>
  <c r="EF16" i="224"/>
  <c r="EL12" i="224"/>
  <c r="EL19" i="224" s="1"/>
  <c r="EK12" i="224"/>
  <c r="EK19" i="224" s="1"/>
  <c r="EJ12" i="224"/>
  <c r="EJ19" i="224" s="1"/>
  <c r="EI12" i="224"/>
  <c r="EI19" i="224" s="1"/>
  <c r="EH12" i="224"/>
  <c r="EH19" i="224" s="1"/>
  <c r="EG12" i="224"/>
  <c r="EG19" i="224" s="1"/>
  <c r="EF12" i="224"/>
  <c r="EF19" i="224" s="1"/>
  <c r="EL11" i="224"/>
  <c r="EK11" i="224"/>
  <c r="EJ11" i="224"/>
  <c r="EI11" i="224"/>
  <c r="EH11" i="224"/>
  <c r="EG11" i="224"/>
  <c r="EF11" i="224"/>
  <c r="EL9" i="224"/>
  <c r="EL10" i="224" s="1"/>
  <c r="EK9" i="224"/>
  <c r="EK10" i="224" s="1"/>
  <c r="EJ9" i="224"/>
  <c r="EJ10" i="224" s="1"/>
  <c r="EI9" i="224"/>
  <c r="EI10" i="224" s="1"/>
  <c r="EH9" i="224"/>
  <c r="EH10" i="224" s="1"/>
  <c r="EG9" i="224"/>
  <c r="EG10" i="224" s="1"/>
  <c r="EF9" i="224"/>
  <c r="EF10" i="224" s="1"/>
  <c r="EE16" i="224"/>
  <c r="ED16" i="224"/>
  <c r="EC16" i="224"/>
  <c r="EB16" i="224"/>
  <c r="EA16" i="224"/>
  <c r="DZ16" i="224"/>
  <c r="DY16" i="224"/>
  <c r="EE12" i="224"/>
  <c r="EE19" i="224" s="1"/>
  <c r="ED12" i="224"/>
  <c r="ED19" i="224" s="1"/>
  <c r="EC12" i="224"/>
  <c r="EC19" i="224" s="1"/>
  <c r="EB12" i="224"/>
  <c r="EB19" i="224" s="1"/>
  <c r="EA12" i="224"/>
  <c r="EA19" i="224" s="1"/>
  <c r="DZ12" i="224"/>
  <c r="DZ19" i="224" s="1"/>
  <c r="DY12" i="224"/>
  <c r="DY19" i="224" s="1"/>
  <c r="EE11" i="224"/>
  <c r="ED11" i="224"/>
  <c r="EC11" i="224"/>
  <c r="EB11" i="224"/>
  <c r="EA11" i="224"/>
  <c r="DZ11" i="224"/>
  <c r="DY11" i="224"/>
  <c r="EE9" i="224"/>
  <c r="EE10" i="224" s="1"/>
  <c r="ED9" i="224"/>
  <c r="ED10" i="224" s="1"/>
  <c r="EC9" i="224"/>
  <c r="EC10" i="224" s="1"/>
  <c r="EB9" i="224"/>
  <c r="EB10" i="224" s="1"/>
  <c r="EA9" i="224"/>
  <c r="EA10" i="224" s="1"/>
  <c r="DZ9" i="224"/>
  <c r="DZ10" i="224" s="1"/>
  <c r="DY9" i="224"/>
  <c r="DY10" i="224" s="1"/>
  <c r="DX16" i="224"/>
  <c r="DW16" i="224"/>
  <c r="DV16" i="224"/>
  <c r="DU16" i="224"/>
  <c r="DT16" i="224"/>
  <c r="DR16" i="224"/>
  <c r="DX12" i="224"/>
  <c r="DX19" i="224" s="1"/>
  <c r="DV12" i="224"/>
  <c r="DV19" i="224" s="1"/>
  <c r="DU12" i="224"/>
  <c r="DU19" i="224" s="1"/>
  <c r="DT12" i="224"/>
  <c r="DT19" i="224" s="1"/>
  <c r="DR12" i="224"/>
  <c r="DR19" i="224" s="1"/>
  <c r="DX11" i="224"/>
  <c r="DV11" i="224"/>
  <c r="DU11" i="224"/>
  <c r="DT11" i="224"/>
  <c r="DR11" i="224"/>
  <c r="DX9" i="224"/>
  <c r="DX10" i="224" s="1"/>
  <c r="DV9" i="224"/>
  <c r="DV10" i="224" s="1"/>
  <c r="DU9" i="224"/>
  <c r="DU10" i="224" s="1"/>
  <c r="DT9" i="224"/>
  <c r="DT10" i="224" s="1"/>
  <c r="DR9" i="224"/>
  <c r="DR10" i="224" s="1"/>
  <c r="DS8" i="224"/>
  <c r="DW5" i="224"/>
  <c r="DQ16" i="224"/>
  <c r="DP16" i="224"/>
  <c r="DO16" i="224"/>
  <c r="DN16" i="224"/>
  <c r="DM16" i="224"/>
  <c r="DL16" i="224"/>
  <c r="DK16" i="224"/>
  <c r="DQ12" i="224"/>
  <c r="DQ19" i="224" s="1"/>
  <c r="DP12" i="224"/>
  <c r="DP19" i="224" s="1"/>
  <c r="DO12" i="224"/>
  <c r="DO19" i="224" s="1"/>
  <c r="DN12" i="224"/>
  <c r="DN19" i="224" s="1"/>
  <c r="DM12" i="224"/>
  <c r="DM19" i="224" s="1"/>
  <c r="DL12" i="224"/>
  <c r="DL19" i="224" s="1"/>
  <c r="DK12" i="224"/>
  <c r="DK19" i="224" s="1"/>
  <c r="DQ11" i="224"/>
  <c r="DP11" i="224"/>
  <c r="DO11" i="224"/>
  <c r="DN11" i="224"/>
  <c r="DM11" i="224"/>
  <c r="DL11" i="224"/>
  <c r="DK11" i="224"/>
  <c r="DQ9" i="224"/>
  <c r="DQ10" i="224" s="1"/>
  <c r="DP9" i="224"/>
  <c r="DP10" i="224" s="1"/>
  <c r="DO9" i="224"/>
  <c r="DO10" i="224" s="1"/>
  <c r="DN9" i="224"/>
  <c r="DN10" i="224" s="1"/>
  <c r="DM9" i="224"/>
  <c r="DM10" i="224" s="1"/>
  <c r="DL9" i="224"/>
  <c r="DL10" i="224" s="1"/>
  <c r="DK9" i="224"/>
  <c r="DK10" i="224" s="1"/>
  <c r="DJ16" i="224"/>
  <c r="DI16" i="224"/>
  <c r="DH16" i="224"/>
  <c r="DG16" i="224"/>
  <c r="DF16" i="224"/>
  <c r="DE16" i="224"/>
  <c r="DD16" i="224"/>
  <c r="DJ12" i="224"/>
  <c r="DJ19" i="224" s="1"/>
  <c r="DI12" i="224"/>
  <c r="DI19" i="224" s="1"/>
  <c r="DH12" i="224"/>
  <c r="DH19" i="224" s="1"/>
  <c r="DG12" i="224"/>
  <c r="DG19" i="224" s="1"/>
  <c r="DF12" i="224"/>
  <c r="DF19" i="224" s="1"/>
  <c r="DE12" i="224"/>
  <c r="DE19" i="224" s="1"/>
  <c r="DD12" i="224"/>
  <c r="DD19" i="224" s="1"/>
  <c r="DJ11" i="224"/>
  <c r="DI11" i="224"/>
  <c r="DH11" i="224"/>
  <c r="DG11" i="224"/>
  <c r="DF11" i="224"/>
  <c r="DE11" i="224"/>
  <c r="DD11" i="224"/>
  <c r="DJ9" i="224"/>
  <c r="DJ10" i="224" s="1"/>
  <c r="DI9" i="224"/>
  <c r="DI10" i="224" s="1"/>
  <c r="DH9" i="224"/>
  <c r="DH10" i="224" s="1"/>
  <c r="DG9" i="224"/>
  <c r="DG10" i="224" s="1"/>
  <c r="DF9" i="224"/>
  <c r="DF10" i="224" s="1"/>
  <c r="DE9" i="224"/>
  <c r="DE10" i="224" s="1"/>
  <c r="DD9" i="224"/>
  <c r="DD10" i="224" s="1"/>
  <c r="DC16" i="224"/>
  <c r="DB16" i="224"/>
  <c r="DA16" i="224"/>
  <c r="CZ16" i="224"/>
  <c r="CY16" i="224"/>
  <c r="CX16" i="224"/>
  <c r="CW16" i="224"/>
  <c r="DC12" i="224"/>
  <c r="DC19" i="224" s="1"/>
  <c r="DB12" i="224"/>
  <c r="DB19" i="224" s="1"/>
  <c r="DA12" i="224"/>
  <c r="DA19" i="224" s="1"/>
  <c r="CZ12" i="224"/>
  <c r="CZ19" i="224" s="1"/>
  <c r="CY12" i="224"/>
  <c r="CY19" i="224" s="1"/>
  <c r="CX12" i="224"/>
  <c r="CX19" i="224" s="1"/>
  <c r="CW12" i="224"/>
  <c r="CW19" i="224" s="1"/>
  <c r="DC11" i="224"/>
  <c r="DB11" i="224"/>
  <c r="DA11" i="224"/>
  <c r="CZ11" i="224"/>
  <c r="CY11" i="224"/>
  <c r="CX11" i="224"/>
  <c r="CW11" i="224"/>
  <c r="DC9" i="224"/>
  <c r="DC10" i="224" s="1"/>
  <c r="DB9" i="224"/>
  <c r="DB10" i="224" s="1"/>
  <c r="DA9" i="224"/>
  <c r="DA10" i="224" s="1"/>
  <c r="CZ9" i="224"/>
  <c r="CZ10" i="224" s="1"/>
  <c r="CY9" i="224"/>
  <c r="CY10" i="224" s="1"/>
  <c r="CX9" i="224"/>
  <c r="CX10" i="224" s="1"/>
  <c r="CW9" i="224"/>
  <c r="CW10" i="224" s="1"/>
  <c r="CV16" i="224"/>
  <c r="CU16" i="224"/>
  <c r="CT16" i="224"/>
  <c r="CS16" i="224"/>
  <c r="CR16" i="224"/>
  <c r="CQ16" i="224"/>
  <c r="CP16" i="224"/>
  <c r="CV12" i="224"/>
  <c r="CV19" i="224" s="1"/>
  <c r="CU12" i="224"/>
  <c r="CU19" i="224" s="1"/>
  <c r="CT12" i="224"/>
  <c r="CT19" i="224" s="1"/>
  <c r="CS12" i="224"/>
  <c r="CS19" i="224" s="1"/>
  <c r="CR12" i="224"/>
  <c r="CR19" i="224" s="1"/>
  <c r="CQ12" i="224"/>
  <c r="CQ19" i="224" s="1"/>
  <c r="CP12" i="224"/>
  <c r="CP19" i="224" s="1"/>
  <c r="CV11" i="224"/>
  <c r="CU11" i="224"/>
  <c r="CT11" i="224"/>
  <c r="CS11" i="224"/>
  <c r="CR11" i="224"/>
  <c r="CQ11" i="224"/>
  <c r="CP11" i="224"/>
  <c r="CV9" i="224"/>
  <c r="CV10" i="224" s="1"/>
  <c r="CU9" i="224"/>
  <c r="CU10" i="224" s="1"/>
  <c r="CT9" i="224"/>
  <c r="CT10" i="224" s="1"/>
  <c r="CS9" i="224"/>
  <c r="CS10" i="224" s="1"/>
  <c r="CR9" i="224"/>
  <c r="CR10" i="224" s="1"/>
  <c r="CQ9" i="224"/>
  <c r="CQ10" i="224" s="1"/>
  <c r="CP9" i="224"/>
  <c r="CP10" i="224" s="1"/>
  <c r="CO16" i="224"/>
  <c r="CN16" i="224"/>
  <c r="CM16" i="224"/>
  <c r="CL16" i="224"/>
  <c r="CK16" i="224"/>
  <c r="CJ16" i="224"/>
  <c r="CI16" i="224"/>
  <c r="CO12" i="224"/>
  <c r="CO19" i="224" s="1"/>
  <c r="CN12" i="224"/>
  <c r="CN19" i="224" s="1"/>
  <c r="CM12" i="224"/>
  <c r="CM19" i="224" s="1"/>
  <c r="CL12" i="224"/>
  <c r="CL19" i="224" s="1"/>
  <c r="CK12" i="224"/>
  <c r="CK19" i="224" s="1"/>
  <c r="CJ12" i="224"/>
  <c r="CJ19" i="224" s="1"/>
  <c r="CI12" i="224"/>
  <c r="CI19" i="224" s="1"/>
  <c r="CO11" i="224"/>
  <c r="CN11" i="224"/>
  <c r="CM11" i="224"/>
  <c r="CL11" i="224"/>
  <c r="CK11" i="224"/>
  <c r="CJ11" i="224"/>
  <c r="CI11" i="224"/>
  <c r="CO9" i="224"/>
  <c r="CO10" i="224" s="1"/>
  <c r="CN9" i="224"/>
  <c r="CN10" i="224" s="1"/>
  <c r="CM9" i="224"/>
  <c r="CM10" i="224" s="1"/>
  <c r="CL9" i="224"/>
  <c r="CL10" i="224" s="1"/>
  <c r="CK9" i="224"/>
  <c r="CK10" i="224" s="1"/>
  <c r="CJ9" i="224"/>
  <c r="CJ10" i="224" s="1"/>
  <c r="CI9" i="224"/>
  <c r="CI10" i="224" s="1"/>
  <c r="CH16" i="224"/>
  <c r="CG16" i="224"/>
  <c r="CF16" i="224"/>
  <c r="CE16" i="224"/>
  <c r="CD16" i="224"/>
  <c r="CC16" i="224"/>
  <c r="CB16" i="224"/>
  <c r="CH12" i="224"/>
  <c r="CH19" i="224" s="1"/>
  <c r="CG12" i="224"/>
  <c r="CG19" i="224" s="1"/>
  <c r="CF12" i="224"/>
  <c r="CF19" i="224" s="1"/>
  <c r="CE12" i="224"/>
  <c r="CE19" i="224" s="1"/>
  <c r="CD12" i="224"/>
  <c r="CD19" i="224" s="1"/>
  <c r="CC12" i="224"/>
  <c r="CC19" i="224" s="1"/>
  <c r="CB12" i="224"/>
  <c r="CB19" i="224" s="1"/>
  <c r="CH11" i="224"/>
  <c r="CG11" i="224"/>
  <c r="CF11" i="224"/>
  <c r="CE11" i="224"/>
  <c r="CD11" i="224"/>
  <c r="CC11" i="224"/>
  <c r="CB11" i="224"/>
  <c r="CH9" i="224"/>
  <c r="CH10" i="224" s="1"/>
  <c r="CG9" i="224"/>
  <c r="CG10" i="224" s="1"/>
  <c r="CF9" i="224"/>
  <c r="CF10" i="224" s="1"/>
  <c r="CE9" i="224"/>
  <c r="CE10" i="224" s="1"/>
  <c r="CD9" i="224"/>
  <c r="CD10" i="224" s="1"/>
  <c r="CC9" i="224"/>
  <c r="CC10" i="224" s="1"/>
  <c r="CB9" i="224"/>
  <c r="CB10" i="224" s="1"/>
  <c r="CA16" i="224"/>
  <c r="BZ16" i="224"/>
  <c r="BY16" i="224"/>
  <c r="BX16" i="224"/>
  <c r="BW16" i="224"/>
  <c r="BV16" i="224"/>
  <c r="BU16" i="224"/>
  <c r="CA12" i="224"/>
  <c r="CA19" i="224" s="1"/>
  <c r="BZ12" i="224"/>
  <c r="BZ19" i="224" s="1"/>
  <c r="BY12" i="224"/>
  <c r="BY19" i="224" s="1"/>
  <c r="BX12" i="224"/>
  <c r="BX19" i="224" s="1"/>
  <c r="BW12" i="224"/>
  <c r="BW19" i="224" s="1"/>
  <c r="BV12" i="224"/>
  <c r="BV19" i="224" s="1"/>
  <c r="BU12" i="224"/>
  <c r="BU19" i="224" s="1"/>
  <c r="CA11" i="224"/>
  <c r="BZ11" i="224"/>
  <c r="BY11" i="224"/>
  <c r="BX11" i="224"/>
  <c r="BW11" i="224"/>
  <c r="BV11" i="224"/>
  <c r="BU11" i="224"/>
  <c r="CA9" i="224"/>
  <c r="CA10" i="224" s="1"/>
  <c r="BZ9" i="224"/>
  <c r="BZ10" i="224" s="1"/>
  <c r="BY9" i="224"/>
  <c r="BY10" i="224" s="1"/>
  <c r="BX9" i="224"/>
  <c r="BX10" i="224" s="1"/>
  <c r="BW9" i="224"/>
  <c r="BW10" i="224" s="1"/>
  <c r="BV9" i="224"/>
  <c r="BV10" i="224" s="1"/>
  <c r="BU9" i="224"/>
  <c r="BU10" i="224" s="1"/>
  <c r="BT16" i="224"/>
  <c r="BS16" i="224"/>
  <c r="BR16" i="224"/>
  <c r="BQ16" i="224"/>
  <c r="BP16" i="224"/>
  <c r="BO16" i="224"/>
  <c r="BN16" i="224"/>
  <c r="BT12" i="224"/>
  <c r="BT19" i="224" s="1"/>
  <c r="BS12" i="224"/>
  <c r="BS19" i="224" s="1"/>
  <c r="BR12" i="224"/>
  <c r="BR19" i="224" s="1"/>
  <c r="BQ12" i="224"/>
  <c r="BQ19" i="224" s="1"/>
  <c r="BP12" i="224"/>
  <c r="BP19" i="224" s="1"/>
  <c r="BO12" i="224"/>
  <c r="BO19" i="224" s="1"/>
  <c r="BN12" i="224"/>
  <c r="BN19" i="224" s="1"/>
  <c r="BT11" i="224"/>
  <c r="BS11" i="224"/>
  <c r="BR11" i="224"/>
  <c r="BQ11" i="224"/>
  <c r="BP11" i="224"/>
  <c r="BO11" i="224"/>
  <c r="BN11" i="224"/>
  <c r="BT9" i="224"/>
  <c r="BT10" i="224" s="1"/>
  <c r="BS9" i="224"/>
  <c r="BS10" i="224" s="1"/>
  <c r="BR9" i="224"/>
  <c r="BR10" i="224" s="1"/>
  <c r="BQ9" i="224"/>
  <c r="BQ10" i="224" s="1"/>
  <c r="BP9" i="224"/>
  <c r="BP10" i="224" s="1"/>
  <c r="BO9" i="224"/>
  <c r="BO10" i="224" s="1"/>
  <c r="BN9" i="224"/>
  <c r="BN10" i="224" s="1"/>
  <c r="BM16" i="224"/>
  <c r="BL16" i="224"/>
  <c r="BK16" i="224"/>
  <c r="BJ16" i="224"/>
  <c r="BI16" i="224"/>
  <c r="BH16" i="224"/>
  <c r="BG16" i="224"/>
  <c r="BM12" i="224"/>
  <c r="BM19" i="224" s="1"/>
  <c r="BL12" i="224"/>
  <c r="BL19" i="224" s="1"/>
  <c r="BK12" i="224"/>
  <c r="BK19" i="224" s="1"/>
  <c r="BJ12" i="224"/>
  <c r="BJ19" i="224" s="1"/>
  <c r="BI12" i="224"/>
  <c r="BI19" i="224" s="1"/>
  <c r="BH12" i="224"/>
  <c r="BH19" i="224" s="1"/>
  <c r="BG12" i="224"/>
  <c r="BG19" i="224" s="1"/>
  <c r="BM11" i="224"/>
  <c r="BL11" i="224"/>
  <c r="BK11" i="224"/>
  <c r="BJ11" i="224"/>
  <c r="BI11" i="224"/>
  <c r="BH11" i="224"/>
  <c r="BG11" i="224"/>
  <c r="BM9" i="224"/>
  <c r="BM10" i="224" s="1"/>
  <c r="BL9" i="224"/>
  <c r="BL10" i="224" s="1"/>
  <c r="BK9" i="224"/>
  <c r="BK10" i="224" s="1"/>
  <c r="BJ9" i="224"/>
  <c r="BJ10" i="224" s="1"/>
  <c r="BI9" i="224"/>
  <c r="BI10" i="224" s="1"/>
  <c r="BH9" i="224"/>
  <c r="BH10" i="224" s="1"/>
  <c r="BG9" i="224"/>
  <c r="BG10" i="224" s="1"/>
  <c r="BF16" i="224"/>
  <c r="BE16" i="224"/>
  <c r="BD16" i="224"/>
  <c r="BC16" i="224"/>
  <c r="BB16" i="224"/>
  <c r="BA16" i="224"/>
  <c r="AZ16" i="224"/>
  <c r="BF12" i="224"/>
  <c r="BF19" i="224" s="1"/>
  <c r="BE12" i="224"/>
  <c r="BE19" i="224" s="1"/>
  <c r="BD12" i="224"/>
  <c r="BD19" i="224" s="1"/>
  <c r="BC12" i="224"/>
  <c r="BC19" i="224" s="1"/>
  <c r="BB12" i="224"/>
  <c r="BB19" i="224" s="1"/>
  <c r="BA12" i="224"/>
  <c r="BA19" i="224" s="1"/>
  <c r="AZ12" i="224"/>
  <c r="AZ19" i="224" s="1"/>
  <c r="BF11" i="224"/>
  <c r="BE11" i="224"/>
  <c r="BD11" i="224"/>
  <c r="BC11" i="224"/>
  <c r="BB11" i="224"/>
  <c r="BA11" i="224"/>
  <c r="AZ11" i="224"/>
  <c r="BF9" i="224"/>
  <c r="BF10" i="224" s="1"/>
  <c r="BE9" i="224"/>
  <c r="BE10" i="224" s="1"/>
  <c r="BD9" i="224"/>
  <c r="BD10" i="224" s="1"/>
  <c r="BC9" i="224"/>
  <c r="BC10" i="224" s="1"/>
  <c r="BB9" i="224"/>
  <c r="BB10" i="224" s="1"/>
  <c r="BA9" i="224"/>
  <c r="BA10" i="224" s="1"/>
  <c r="AZ9" i="224"/>
  <c r="AZ10" i="224" s="1"/>
  <c r="AY16" i="224"/>
  <c r="AX16" i="224"/>
  <c r="AW16" i="224"/>
  <c r="AV16" i="224"/>
  <c r="AU16" i="224"/>
  <c r="AT16" i="224"/>
  <c r="AS16" i="224"/>
  <c r="AY12" i="224"/>
  <c r="AY19" i="224" s="1"/>
  <c r="AX12" i="224"/>
  <c r="AX19" i="224" s="1"/>
  <c r="AW12" i="224"/>
  <c r="AW19" i="224" s="1"/>
  <c r="AV12" i="224"/>
  <c r="AV19" i="224" s="1"/>
  <c r="AU12" i="224"/>
  <c r="AU19" i="224" s="1"/>
  <c r="AT12" i="224"/>
  <c r="AT19" i="224" s="1"/>
  <c r="AS12" i="224"/>
  <c r="AS19" i="224" s="1"/>
  <c r="AY11" i="224"/>
  <c r="AX11" i="224"/>
  <c r="AW11" i="224"/>
  <c r="AV11" i="224"/>
  <c r="AU11" i="224"/>
  <c r="AT11" i="224"/>
  <c r="AS11" i="224"/>
  <c r="AY9" i="224"/>
  <c r="AY10" i="224" s="1"/>
  <c r="AX9" i="224"/>
  <c r="AX10" i="224" s="1"/>
  <c r="AW9" i="224"/>
  <c r="AW10" i="224" s="1"/>
  <c r="AV9" i="224"/>
  <c r="AV10" i="224" s="1"/>
  <c r="AU9" i="224"/>
  <c r="AU10" i="224" s="1"/>
  <c r="AT9" i="224"/>
  <c r="AT10" i="224" s="1"/>
  <c r="AS9" i="224"/>
  <c r="AS10" i="224" s="1"/>
  <c r="AR16" i="224"/>
  <c r="AQ16" i="224"/>
  <c r="AP16" i="224"/>
  <c r="AO16" i="224"/>
  <c r="AN16" i="224"/>
  <c r="AM16" i="224"/>
  <c r="AL16" i="224"/>
  <c r="AR12" i="224"/>
  <c r="AR19" i="224" s="1"/>
  <c r="AQ12" i="224"/>
  <c r="AQ19" i="224" s="1"/>
  <c r="AP12" i="224"/>
  <c r="AP19" i="224" s="1"/>
  <c r="AO12" i="224"/>
  <c r="AO19" i="224" s="1"/>
  <c r="AN12" i="224"/>
  <c r="AN19" i="224" s="1"/>
  <c r="AM12" i="224"/>
  <c r="AM19" i="224" s="1"/>
  <c r="AL12" i="224"/>
  <c r="AL19" i="224" s="1"/>
  <c r="AR11" i="224"/>
  <c r="AQ11" i="224"/>
  <c r="AP11" i="224"/>
  <c r="AO11" i="224"/>
  <c r="AN11" i="224"/>
  <c r="AM11" i="224"/>
  <c r="AL11" i="224"/>
  <c r="AR9" i="224"/>
  <c r="AR10" i="224" s="1"/>
  <c r="AQ9" i="224"/>
  <c r="AQ10" i="224" s="1"/>
  <c r="AP9" i="224"/>
  <c r="AP10" i="224" s="1"/>
  <c r="AO9" i="224"/>
  <c r="AO10" i="224" s="1"/>
  <c r="AN9" i="224"/>
  <c r="AN10" i="224" s="1"/>
  <c r="AM9" i="224"/>
  <c r="AM10" i="224" s="1"/>
  <c r="AL9" i="224"/>
  <c r="AL10" i="224" s="1"/>
  <c r="AK16" i="224"/>
  <c r="AJ16" i="224"/>
  <c r="AI16" i="224"/>
  <c r="AH16" i="224"/>
  <c r="AG16" i="224"/>
  <c r="AF16" i="224"/>
  <c r="AE16" i="224"/>
  <c r="AK12" i="224"/>
  <c r="AK19" i="224" s="1"/>
  <c r="AJ12" i="224"/>
  <c r="AJ19" i="224" s="1"/>
  <c r="AI12" i="224"/>
  <c r="AI19" i="224" s="1"/>
  <c r="AH12" i="224"/>
  <c r="AH19" i="224" s="1"/>
  <c r="AG12" i="224"/>
  <c r="AG19" i="224" s="1"/>
  <c r="AF12" i="224"/>
  <c r="AF19" i="224" s="1"/>
  <c r="AE12" i="224"/>
  <c r="AE19" i="224" s="1"/>
  <c r="AK11" i="224"/>
  <c r="AJ11" i="224"/>
  <c r="AI11" i="224"/>
  <c r="AH11" i="224"/>
  <c r="AG11" i="224"/>
  <c r="AF11" i="224"/>
  <c r="AE11" i="224"/>
  <c r="AK9" i="224"/>
  <c r="AK10" i="224" s="1"/>
  <c r="AJ9" i="224"/>
  <c r="AJ10" i="224" s="1"/>
  <c r="AI9" i="224"/>
  <c r="AI10" i="224" s="1"/>
  <c r="AH9" i="224"/>
  <c r="AH10" i="224" s="1"/>
  <c r="AG9" i="224"/>
  <c r="AG10" i="224" s="1"/>
  <c r="AF9" i="224"/>
  <c r="AF10" i="224" s="1"/>
  <c r="AE9" i="224"/>
  <c r="AE10" i="224" s="1"/>
  <c r="AD16" i="224"/>
  <c r="AC16" i="224"/>
  <c r="AB16" i="224"/>
  <c r="AA16" i="224"/>
  <c r="Z16" i="224"/>
  <c r="Y16" i="224"/>
  <c r="X16" i="224"/>
  <c r="AD12" i="224"/>
  <c r="AD19" i="224" s="1"/>
  <c r="AC12" i="224"/>
  <c r="AC19" i="224" s="1"/>
  <c r="AB12" i="224"/>
  <c r="AB19" i="224" s="1"/>
  <c r="AA12" i="224"/>
  <c r="AA19" i="224" s="1"/>
  <c r="Z12" i="224"/>
  <c r="Z19" i="224" s="1"/>
  <c r="Y12" i="224"/>
  <c r="Y19" i="224" s="1"/>
  <c r="X12" i="224"/>
  <c r="X19" i="224" s="1"/>
  <c r="AD11" i="224"/>
  <c r="AC11" i="224"/>
  <c r="AB11" i="224"/>
  <c r="AA11" i="224"/>
  <c r="Z11" i="224"/>
  <c r="Y11" i="224"/>
  <c r="X11" i="224"/>
  <c r="AD9" i="224"/>
  <c r="AD10" i="224" s="1"/>
  <c r="AC9" i="224"/>
  <c r="AC10" i="224" s="1"/>
  <c r="AB9" i="224"/>
  <c r="AB10" i="224" s="1"/>
  <c r="AA9" i="224"/>
  <c r="AA10" i="224" s="1"/>
  <c r="Z9" i="224"/>
  <c r="Z10" i="224" s="1"/>
  <c r="Y9" i="224"/>
  <c r="Y10" i="224" s="1"/>
  <c r="X9" i="224"/>
  <c r="X10" i="224" s="1"/>
  <c r="W16" i="224"/>
  <c r="V16" i="224"/>
  <c r="U16" i="224"/>
  <c r="T16" i="224"/>
  <c r="S16" i="224"/>
  <c r="R16" i="224"/>
  <c r="Q16" i="224"/>
  <c r="W12" i="224"/>
  <c r="W19" i="224" s="1"/>
  <c r="V12" i="224"/>
  <c r="V19" i="224" s="1"/>
  <c r="U12" i="224"/>
  <c r="U19" i="224" s="1"/>
  <c r="T12" i="224"/>
  <c r="T19" i="224" s="1"/>
  <c r="S12" i="224"/>
  <c r="S19" i="224" s="1"/>
  <c r="R12" i="224"/>
  <c r="R19" i="224" s="1"/>
  <c r="Q12" i="224"/>
  <c r="Q19" i="224" s="1"/>
  <c r="W11" i="224"/>
  <c r="V11" i="224"/>
  <c r="U11" i="224"/>
  <c r="T11" i="224"/>
  <c r="S11" i="224"/>
  <c r="R11" i="224"/>
  <c r="Q11" i="224"/>
  <c r="W9" i="224"/>
  <c r="W10" i="224" s="1"/>
  <c r="V9" i="224"/>
  <c r="V10" i="224" s="1"/>
  <c r="U9" i="224"/>
  <c r="U10" i="224" s="1"/>
  <c r="T9" i="224"/>
  <c r="T10" i="224" s="1"/>
  <c r="S9" i="224"/>
  <c r="S10" i="224" s="1"/>
  <c r="R9" i="224"/>
  <c r="R10" i="224" s="1"/>
  <c r="Q9" i="224"/>
  <c r="Q10" i="224" s="1"/>
  <c r="P16" i="224"/>
  <c r="O16" i="224"/>
  <c r="N16" i="224"/>
  <c r="M16" i="224"/>
  <c r="L16" i="224"/>
  <c r="K16" i="224"/>
  <c r="J16" i="224"/>
  <c r="P12" i="224"/>
  <c r="P19" i="224" s="1"/>
  <c r="O12" i="224"/>
  <c r="O19" i="224" s="1"/>
  <c r="N12" i="224"/>
  <c r="N19" i="224" s="1"/>
  <c r="M12" i="224"/>
  <c r="M19" i="224" s="1"/>
  <c r="L12" i="224"/>
  <c r="L19" i="224" s="1"/>
  <c r="K12" i="224"/>
  <c r="K19" i="224" s="1"/>
  <c r="J12" i="224"/>
  <c r="J19" i="224" s="1"/>
  <c r="P11" i="224"/>
  <c r="O11" i="224"/>
  <c r="N11" i="224"/>
  <c r="M11" i="224"/>
  <c r="L11" i="224"/>
  <c r="K11" i="224"/>
  <c r="J11" i="224"/>
  <c r="P9" i="224"/>
  <c r="P10" i="224" s="1"/>
  <c r="O9" i="224"/>
  <c r="O10" i="224" s="1"/>
  <c r="N9" i="224"/>
  <c r="N10" i="224" s="1"/>
  <c r="M9" i="224"/>
  <c r="M10" i="224" s="1"/>
  <c r="L9" i="224"/>
  <c r="L10" i="224" s="1"/>
  <c r="K9" i="224"/>
  <c r="K10" i="224" s="1"/>
  <c r="J9" i="224"/>
  <c r="J10" i="224" s="1"/>
  <c r="I16" i="224"/>
  <c r="H16" i="224"/>
  <c r="G16" i="224"/>
  <c r="F16" i="224"/>
  <c r="E16" i="224"/>
  <c r="D16" i="224"/>
  <c r="C16" i="224"/>
  <c r="I12" i="224"/>
  <c r="I19" i="224" s="1"/>
  <c r="H12" i="224"/>
  <c r="H19" i="224" s="1"/>
  <c r="G12" i="224"/>
  <c r="G19" i="224" s="1"/>
  <c r="F12" i="224"/>
  <c r="F19" i="224" s="1"/>
  <c r="E12" i="224"/>
  <c r="E19" i="224" s="1"/>
  <c r="D12" i="224"/>
  <c r="D19" i="224" s="1"/>
  <c r="C12" i="224"/>
  <c r="C19" i="224" s="1"/>
  <c r="I11" i="224"/>
  <c r="H11" i="224"/>
  <c r="G11" i="224"/>
  <c r="F11" i="224"/>
  <c r="E11" i="224"/>
  <c r="D11" i="224"/>
  <c r="C11" i="224"/>
  <c r="I9" i="224"/>
  <c r="I10" i="224" s="1"/>
  <c r="H9" i="224"/>
  <c r="H10" i="224" s="1"/>
  <c r="G9" i="224"/>
  <c r="G10" i="224" s="1"/>
  <c r="F9" i="224"/>
  <c r="F10" i="224" s="1"/>
  <c r="E9" i="224"/>
  <c r="E10" i="224" s="1"/>
  <c r="D9" i="224"/>
  <c r="D10" i="224" s="1"/>
  <c r="C9" i="224"/>
  <c r="C10" i="224" s="1"/>
  <c r="D1" i="224"/>
  <c r="E1" i="224" s="1"/>
  <c r="F1" i="224" s="1"/>
  <c r="G1" i="224" s="1"/>
  <c r="H1" i="224" s="1"/>
  <c r="I1" i="224" s="1"/>
  <c r="J1" i="224" s="1"/>
  <c r="K1" i="224" s="1"/>
  <c r="L1" i="224" s="1"/>
  <c r="M1" i="224" s="1"/>
  <c r="N1" i="224" s="1"/>
  <c r="O1" i="224" s="1"/>
  <c r="P1" i="224" s="1"/>
  <c r="Q1" i="224" s="1"/>
  <c r="R1" i="224" s="1"/>
  <c r="S1" i="224" s="1"/>
  <c r="T1" i="224" s="1"/>
  <c r="U1" i="224" s="1"/>
  <c r="V1" i="224" s="1"/>
  <c r="W1" i="224" s="1"/>
  <c r="X1" i="224" s="1"/>
  <c r="Y1" i="224" s="1"/>
  <c r="Z1" i="224" s="1"/>
  <c r="AA1" i="224" s="1"/>
  <c r="AB1" i="224" s="1"/>
  <c r="AC1" i="224" s="1"/>
  <c r="AD1" i="224" s="1"/>
  <c r="AE1" i="224" s="1"/>
  <c r="AF1" i="224" s="1"/>
  <c r="AG1" i="224" s="1"/>
  <c r="AH1" i="224" s="1"/>
  <c r="AI1" i="224" s="1"/>
  <c r="AJ1" i="224" s="1"/>
  <c r="AK1" i="224" s="1"/>
  <c r="AL1" i="224" s="1"/>
  <c r="AM1" i="224" s="1"/>
  <c r="AN1" i="224" s="1"/>
  <c r="AO1" i="224" s="1"/>
  <c r="AP1" i="224" s="1"/>
  <c r="AQ1" i="224" s="1"/>
  <c r="AR1" i="224" s="1"/>
  <c r="AS1" i="224" s="1"/>
  <c r="AT1" i="224" s="1"/>
  <c r="AU1" i="224" s="1"/>
  <c r="AV1" i="224" s="1"/>
  <c r="AW1" i="224" s="1"/>
  <c r="AX1" i="224" s="1"/>
  <c r="AY1" i="224" s="1"/>
  <c r="AZ1" i="224" s="1"/>
  <c r="BA1" i="224" s="1"/>
  <c r="BB1" i="224" s="1"/>
  <c r="BC1" i="224" s="1"/>
  <c r="BD1" i="224" s="1"/>
  <c r="BE1" i="224" s="1"/>
  <c r="BF1" i="224" s="1"/>
  <c r="BG1" i="224" s="1"/>
  <c r="BH1" i="224" s="1"/>
  <c r="BI1" i="224" s="1"/>
  <c r="BJ1" i="224" s="1"/>
  <c r="BK1" i="224" s="1"/>
  <c r="BL1" i="224" s="1"/>
  <c r="BM1" i="224" s="1"/>
  <c r="BN1" i="224" s="1"/>
  <c r="BO1" i="224" s="1"/>
  <c r="BP1" i="224" s="1"/>
  <c r="BQ1" i="224" s="1"/>
  <c r="BR1" i="224" s="1"/>
  <c r="BS1" i="224" s="1"/>
  <c r="BT1" i="224" s="1"/>
  <c r="BU1" i="224" s="1"/>
  <c r="BV1" i="224" s="1"/>
  <c r="BW1" i="224" s="1"/>
  <c r="BX1" i="224" s="1"/>
  <c r="BY1" i="224" s="1"/>
  <c r="BZ1" i="224" s="1"/>
  <c r="CA1" i="224" s="1"/>
  <c r="CB1" i="224" s="1"/>
  <c r="CC1" i="224" s="1"/>
  <c r="CD1" i="224" s="1"/>
  <c r="CE1" i="224" s="1"/>
  <c r="CF1" i="224" s="1"/>
  <c r="CG1" i="224" s="1"/>
  <c r="CH1" i="224" s="1"/>
  <c r="CI1" i="224" s="1"/>
  <c r="CJ1" i="224" s="1"/>
  <c r="CK1" i="224" s="1"/>
  <c r="CL1" i="224" s="1"/>
  <c r="CM1" i="224" s="1"/>
  <c r="CN1" i="224" s="1"/>
  <c r="CO1" i="224" s="1"/>
  <c r="CP1" i="224" s="1"/>
  <c r="CQ1" i="224" s="1"/>
  <c r="CR1" i="224" s="1"/>
  <c r="CS1" i="224" s="1"/>
  <c r="CT1" i="224" s="1"/>
  <c r="CU1" i="224" s="1"/>
  <c r="CV1" i="224" s="1"/>
  <c r="CW1" i="224" s="1"/>
  <c r="CX1" i="224" s="1"/>
  <c r="CY1" i="224" s="1"/>
  <c r="CZ1" i="224" s="1"/>
  <c r="DA1" i="224" s="1"/>
  <c r="DB1" i="224" s="1"/>
  <c r="DC1" i="224" s="1"/>
  <c r="DD1" i="224" s="1"/>
  <c r="DE1" i="224" s="1"/>
  <c r="DF1" i="224" s="1"/>
  <c r="DG1" i="224" s="1"/>
  <c r="DH1" i="224" s="1"/>
  <c r="DI1" i="224" s="1"/>
  <c r="DJ1" i="224" s="1"/>
  <c r="DK1" i="224" s="1"/>
  <c r="DL1" i="224" s="1"/>
  <c r="DM1" i="224" s="1"/>
  <c r="DN1" i="224" s="1"/>
  <c r="DO1" i="224" s="1"/>
  <c r="DP1" i="224" s="1"/>
  <c r="DQ1" i="224" s="1"/>
  <c r="DR1" i="224" s="1"/>
  <c r="DS1" i="224" s="1"/>
  <c r="DT1" i="224" s="1"/>
  <c r="DU1" i="224" s="1"/>
  <c r="DV1" i="224" s="1"/>
  <c r="DW1" i="224" s="1"/>
  <c r="DX1" i="224" s="1"/>
  <c r="DY1" i="224" s="1"/>
  <c r="DZ1" i="224" s="1"/>
  <c r="EA1" i="224" s="1"/>
  <c r="EB1" i="224" s="1"/>
  <c r="EC1" i="224" s="1"/>
  <c r="ED1" i="224" s="1"/>
  <c r="EE1" i="224" s="1"/>
  <c r="EF1" i="224" s="1"/>
  <c r="EG1" i="224" s="1"/>
  <c r="EH1" i="224" s="1"/>
  <c r="EI1" i="224" s="1"/>
  <c r="EJ1" i="224" s="1"/>
  <c r="EK1" i="224" s="1"/>
  <c r="EL1" i="224" s="1"/>
  <c r="EM1" i="224" s="1"/>
  <c r="EN1" i="224" s="1"/>
  <c r="EO1" i="224" s="1"/>
  <c r="EP1" i="224" s="1"/>
  <c r="EQ1" i="224" s="1"/>
  <c r="ER1" i="224" s="1"/>
  <c r="ES1" i="224" s="1"/>
  <c r="ET1" i="224" s="1"/>
  <c r="EU1" i="224" s="1"/>
  <c r="EV1" i="224" s="1"/>
  <c r="EW1" i="224" s="1"/>
  <c r="EX1" i="224" s="1"/>
  <c r="EY1" i="224" s="1"/>
  <c r="EZ1" i="224" s="1"/>
  <c r="FA1" i="224" s="1"/>
  <c r="FB1" i="224" s="1"/>
  <c r="FC1" i="224" s="1"/>
  <c r="FD1" i="224" s="1"/>
  <c r="FE1" i="224" s="1"/>
  <c r="FF1" i="224" s="1"/>
  <c r="FG1" i="224" s="1"/>
  <c r="FH1" i="224" s="1"/>
  <c r="FI1" i="224" s="1"/>
  <c r="FJ1" i="224" s="1"/>
  <c r="FK1" i="224" s="1"/>
  <c r="FL1" i="224" s="1"/>
  <c r="FM1" i="224" s="1"/>
  <c r="FN1" i="224" s="1"/>
  <c r="FO1" i="224" s="1"/>
  <c r="FP1" i="224" s="1"/>
  <c r="FQ1" i="224" s="1"/>
  <c r="FR1" i="224" s="1"/>
  <c r="FS1" i="224" s="1"/>
  <c r="FT1" i="224" s="1"/>
  <c r="FU1" i="224" s="1"/>
  <c r="FV1" i="224" s="1"/>
  <c r="FW1" i="224" s="1"/>
  <c r="FX1" i="224" s="1"/>
  <c r="FY1" i="224" s="1"/>
  <c r="FZ1" i="224" s="1"/>
  <c r="GA1" i="224" s="1"/>
  <c r="GB1" i="224" s="1"/>
  <c r="GC1" i="224" s="1"/>
  <c r="GD1" i="224" s="1"/>
  <c r="GE1" i="224" s="1"/>
  <c r="GF1" i="224" s="1"/>
  <c r="GG1" i="224" s="1"/>
  <c r="GH1" i="224" s="1"/>
  <c r="GI1" i="224" s="1"/>
  <c r="GJ1" i="224" s="1"/>
  <c r="GK1" i="224" s="1"/>
  <c r="GL1" i="224" s="1"/>
  <c r="GM1" i="224" s="1"/>
  <c r="GN1" i="224" s="1"/>
  <c r="GO1" i="224" s="1"/>
  <c r="GP1" i="224" s="1"/>
  <c r="GQ1" i="224" s="1"/>
  <c r="GR1" i="224" s="1"/>
  <c r="GS1" i="224" s="1"/>
  <c r="GT1" i="224" s="1"/>
  <c r="GU1" i="224" s="1"/>
  <c r="GV1" i="224" s="1"/>
  <c r="GW1" i="224" s="1"/>
  <c r="GX1" i="224" s="1"/>
  <c r="GY1" i="224" s="1"/>
  <c r="GZ1" i="224" s="1"/>
  <c r="HA1" i="224" s="1"/>
  <c r="HB1" i="224" s="1"/>
  <c r="HC1" i="224" s="1"/>
  <c r="HD1" i="224" s="1"/>
  <c r="HE1" i="224" s="1"/>
  <c r="HF1" i="224" s="1"/>
  <c r="HG1" i="224" s="1"/>
  <c r="HH1" i="224" s="1"/>
  <c r="HI1" i="224" s="1"/>
  <c r="HJ1" i="224" s="1"/>
  <c r="HK1" i="224" s="1"/>
  <c r="HL1" i="224" s="1"/>
  <c r="HM1" i="224" s="1"/>
  <c r="HN1" i="224" s="1"/>
  <c r="HO1" i="224" s="1"/>
  <c r="HP1" i="224" s="1"/>
  <c r="HQ1" i="224" s="1"/>
  <c r="HR1" i="224" s="1"/>
  <c r="HS1" i="224" s="1"/>
  <c r="HT1" i="224" s="1"/>
  <c r="HU1" i="224" s="1"/>
  <c r="HV1" i="224" s="1"/>
  <c r="HW1" i="224" s="1"/>
  <c r="HX1" i="224" s="1"/>
  <c r="HY1" i="224" s="1"/>
  <c r="HZ1" i="224" s="1"/>
  <c r="IA1" i="224" s="1"/>
  <c r="IB1" i="224" s="1"/>
  <c r="IC1" i="224" s="1"/>
  <c r="ID1" i="224" s="1"/>
  <c r="IE1" i="224" s="1"/>
  <c r="IF1" i="224" s="1"/>
  <c r="IG1" i="224" s="1"/>
  <c r="IH1" i="224" s="1"/>
  <c r="II1" i="224" s="1"/>
  <c r="IJ1" i="224" s="1"/>
  <c r="IK1" i="224" s="1"/>
  <c r="IL1" i="224" s="1"/>
  <c r="IM1" i="224" s="1"/>
  <c r="IN1" i="224" s="1"/>
  <c r="IO1" i="224" s="1"/>
  <c r="IP1" i="224" s="1"/>
  <c r="IQ1" i="224" s="1"/>
  <c r="IR1" i="224" s="1"/>
  <c r="IS1" i="224" s="1"/>
  <c r="IT1" i="224" s="1"/>
  <c r="IU1" i="224" s="1"/>
  <c r="IV1" i="224" s="1"/>
  <c r="IW1" i="224" s="1"/>
  <c r="IX1" i="224" s="1"/>
  <c r="IY1" i="224" s="1"/>
  <c r="IZ1" i="224" s="1"/>
  <c r="JA1" i="224" s="1"/>
  <c r="JB1" i="224" s="1"/>
  <c r="JC1" i="224" s="1"/>
  <c r="JD1" i="224" s="1"/>
  <c r="JE1" i="224" s="1"/>
  <c r="JF1" i="224" s="1"/>
  <c r="JG1" i="224" s="1"/>
  <c r="JH1" i="224" s="1"/>
  <c r="JI1" i="224" s="1"/>
  <c r="JJ1" i="224" s="1"/>
  <c r="JK1" i="224" s="1"/>
  <c r="JL1" i="224" s="1"/>
  <c r="JM1" i="224" s="1"/>
  <c r="JN1" i="224" s="1"/>
  <c r="JO1" i="224" s="1"/>
  <c r="JP1" i="224" s="1"/>
  <c r="JQ1" i="224" s="1"/>
  <c r="JR1" i="224" s="1"/>
  <c r="JS1" i="224" s="1"/>
  <c r="JT1" i="224" s="1"/>
  <c r="JU1" i="224" s="1"/>
  <c r="JV1" i="224" s="1"/>
  <c r="JW1" i="224" s="1"/>
  <c r="JX1" i="224" s="1"/>
  <c r="JY1" i="224" s="1"/>
  <c r="JZ1" i="224" s="1"/>
  <c r="KA1" i="224" s="1"/>
  <c r="KB1" i="224" s="1"/>
  <c r="KC1" i="224" s="1"/>
  <c r="KD1" i="224" s="1"/>
  <c r="KE1" i="224" s="1"/>
  <c r="KF1" i="224" s="1"/>
  <c r="KG1" i="224" s="1"/>
  <c r="KH1" i="224" s="1"/>
  <c r="KI1" i="224" s="1"/>
  <c r="KJ1" i="224" s="1"/>
  <c r="KK1" i="224" s="1"/>
  <c r="KL1" i="224" s="1"/>
  <c r="KM1" i="224" s="1"/>
  <c r="KN1" i="224" s="1"/>
  <c r="KO1" i="224" s="1"/>
  <c r="KP1" i="224" s="1"/>
  <c r="KQ1" i="224" s="1"/>
  <c r="KR1" i="224" s="1"/>
  <c r="KS1" i="224" s="1"/>
  <c r="KT1" i="224" s="1"/>
  <c r="KU1" i="224" s="1"/>
  <c r="KV1" i="224" s="1"/>
  <c r="KW1" i="224" s="1"/>
  <c r="KX1" i="224" s="1"/>
  <c r="KY1" i="224" s="1"/>
  <c r="KZ1" i="224" s="1"/>
  <c r="LA1" i="224" s="1"/>
  <c r="LB1" i="224" s="1"/>
  <c r="LC1" i="224" s="1"/>
  <c r="LD1" i="224" s="1"/>
  <c r="LE1" i="224" s="1"/>
  <c r="LF1" i="224" s="1"/>
  <c r="LG1" i="224" s="1"/>
  <c r="LH1" i="224" s="1"/>
  <c r="LI1" i="224" s="1"/>
  <c r="LJ1" i="224" s="1"/>
  <c r="LK1" i="224" s="1"/>
  <c r="LL1" i="224" s="1"/>
  <c r="LM1" i="224" s="1"/>
  <c r="LN1" i="224" s="1"/>
  <c r="LO1" i="224" s="1"/>
  <c r="LP1" i="224" s="1"/>
  <c r="LQ1" i="224" s="1"/>
  <c r="LR1" i="224" s="1"/>
  <c r="LS1" i="224" s="1"/>
  <c r="LT1" i="224" s="1"/>
  <c r="LU1" i="224" s="1"/>
  <c r="LV1" i="224" s="1"/>
  <c r="LW1" i="224" s="1"/>
  <c r="LX1" i="224" s="1"/>
  <c r="LY1" i="224" s="1"/>
  <c r="LZ1" i="224" s="1"/>
  <c r="MA1" i="224" s="1"/>
  <c r="MB1" i="224" s="1"/>
  <c r="MC1" i="224" s="1"/>
  <c r="MD1" i="224" s="1"/>
  <c r="ME1" i="224" s="1"/>
  <c r="MF1" i="224" s="1"/>
  <c r="MG1" i="224" s="1"/>
  <c r="MH1" i="224" s="1"/>
  <c r="MI1" i="224" s="1"/>
  <c r="MJ1" i="224" s="1"/>
  <c r="MK1" i="224" s="1"/>
  <c r="ML1" i="224" s="1"/>
  <c r="MM1" i="224" s="1"/>
  <c r="MN1" i="224" s="1"/>
  <c r="MO1" i="224" s="1"/>
  <c r="MP1" i="224" s="1"/>
  <c r="MQ1" i="224" s="1"/>
  <c r="MR1" i="224" s="1"/>
  <c r="MS1" i="224" s="1"/>
  <c r="MT1" i="224" s="1"/>
  <c r="MU1" i="224" s="1"/>
  <c r="MV1" i="224" s="1"/>
  <c r="MW1" i="224" s="1"/>
  <c r="MX1" i="224" s="1"/>
  <c r="MY1" i="224" s="1"/>
  <c r="MZ1" i="224" s="1"/>
  <c r="NA1" i="224" s="1"/>
  <c r="NB1" i="224" s="1"/>
  <c r="GO12" i="224" l="1"/>
  <c r="GO19" i="224" s="1"/>
  <c r="DW9" i="224"/>
  <c r="DW10" i="224" s="1"/>
  <c r="DW12" i="224"/>
  <c r="DW19" i="224" s="1"/>
  <c r="DS12" i="224"/>
  <c r="DS19" i="224" s="1"/>
  <c r="DS16" i="224"/>
  <c r="DS9" i="224"/>
  <c r="DS10" i="224" s="1"/>
  <c r="MG12" i="224"/>
  <c r="MG19" i="224" s="1"/>
  <c r="MG11" i="224"/>
  <c r="GO11" i="224"/>
  <c r="GC11" i="224"/>
  <c r="GC9" i="224"/>
  <c r="GC10" i="224" s="1"/>
  <c r="DS11" i="224"/>
  <c r="DW11" i="224"/>
  <c r="I101" i="187"/>
  <c r="H101" i="187"/>
  <c r="G101" i="187"/>
  <c r="F101" i="187"/>
  <c r="E101" i="187"/>
  <c r="D101" i="187"/>
  <c r="C101" i="187"/>
  <c r="I100" i="187"/>
  <c r="H100" i="187"/>
  <c r="G100" i="187"/>
  <c r="F100" i="187"/>
  <c r="E100" i="187"/>
  <c r="D100" i="187"/>
  <c r="C100" i="187"/>
  <c r="I98" i="187"/>
  <c r="I99" i="187" s="1"/>
  <c r="H98" i="187"/>
  <c r="H99" i="187" s="1"/>
  <c r="G98" i="187"/>
  <c r="G99" i="187" s="1"/>
  <c r="F98" i="187"/>
  <c r="F99" i="187" s="1"/>
  <c r="E98" i="187"/>
  <c r="E99" i="187" s="1"/>
  <c r="D98" i="187"/>
  <c r="D99" i="187" s="1"/>
  <c r="C98" i="187"/>
  <c r="C99" i="187" s="1"/>
  <c r="I87" i="187"/>
  <c r="H87" i="187"/>
  <c r="G87" i="187"/>
  <c r="F87" i="187"/>
  <c r="E87" i="187"/>
  <c r="D87" i="187"/>
  <c r="C87" i="187"/>
  <c r="I86" i="187"/>
  <c r="H86" i="187"/>
  <c r="G86" i="187"/>
  <c r="F86" i="187"/>
  <c r="E86" i="187"/>
  <c r="D86" i="187"/>
  <c r="C86" i="187"/>
  <c r="I84" i="187"/>
  <c r="I85" i="187" s="1"/>
  <c r="H84" i="187"/>
  <c r="H85" i="187" s="1"/>
  <c r="G84" i="187"/>
  <c r="G85" i="187" s="1"/>
  <c r="F84" i="187"/>
  <c r="F85" i="187" s="1"/>
  <c r="E84" i="187"/>
  <c r="E85" i="187" s="1"/>
  <c r="D84" i="187"/>
  <c r="D85" i="187" s="1"/>
  <c r="C84" i="187"/>
  <c r="C85" i="187" s="1"/>
  <c r="I71" i="187"/>
  <c r="H71" i="187"/>
  <c r="G71" i="187"/>
  <c r="F71" i="187"/>
  <c r="E71" i="187"/>
  <c r="D71" i="187"/>
  <c r="C71" i="187"/>
  <c r="I70" i="187"/>
  <c r="H70" i="187"/>
  <c r="G70" i="187"/>
  <c r="F70" i="187"/>
  <c r="E70" i="187"/>
  <c r="D70" i="187"/>
  <c r="C70" i="187"/>
  <c r="C69" i="187"/>
  <c r="I68" i="187"/>
  <c r="I69" i="187" s="1"/>
  <c r="H68" i="187"/>
  <c r="H69" i="187" s="1"/>
  <c r="G68" i="187"/>
  <c r="G69" i="187" s="1"/>
  <c r="F68" i="187"/>
  <c r="F69" i="187" s="1"/>
  <c r="E68" i="187"/>
  <c r="E69" i="187" s="1"/>
  <c r="D68" i="187"/>
  <c r="D69" i="187" s="1"/>
  <c r="C68" i="187"/>
  <c r="I57" i="187"/>
  <c r="H57" i="187"/>
  <c r="G57" i="187"/>
  <c r="F57" i="187"/>
  <c r="E57" i="187"/>
  <c r="D57" i="187"/>
  <c r="C57" i="187"/>
  <c r="I56" i="187"/>
  <c r="H56" i="187"/>
  <c r="G56" i="187"/>
  <c r="F56" i="187"/>
  <c r="E56" i="187"/>
  <c r="D56" i="187"/>
  <c r="C56" i="187"/>
  <c r="D55" i="187"/>
  <c r="I54" i="187"/>
  <c r="I55" i="187" s="1"/>
  <c r="H54" i="187"/>
  <c r="H55" i="187" s="1"/>
  <c r="G54" i="187"/>
  <c r="G55" i="187" s="1"/>
  <c r="F54" i="187"/>
  <c r="F55" i="187" s="1"/>
  <c r="E54" i="187"/>
  <c r="E55" i="187" s="1"/>
  <c r="D54" i="187"/>
  <c r="C54" i="187"/>
  <c r="C55" i="187" s="1"/>
  <c r="I41" i="187"/>
  <c r="H41" i="187"/>
  <c r="G41" i="187"/>
  <c r="F41" i="187"/>
  <c r="E41" i="187"/>
  <c r="D41" i="187"/>
  <c r="C41" i="187"/>
  <c r="I40" i="187"/>
  <c r="H40" i="187"/>
  <c r="G40" i="187"/>
  <c r="F40" i="187"/>
  <c r="E40" i="187"/>
  <c r="D40" i="187"/>
  <c r="C40" i="187"/>
  <c r="I38" i="187"/>
  <c r="I39" i="187" s="1"/>
  <c r="H38" i="187"/>
  <c r="H39" i="187" s="1"/>
  <c r="G38" i="187"/>
  <c r="G39" i="187" s="1"/>
  <c r="F38" i="187"/>
  <c r="F39" i="187" s="1"/>
  <c r="E38" i="187"/>
  <c r="E39" i="187" s="1"/>
  <c r="D38" i="187"/>
  <c r="D39" i="187" s="1"/>
  <c r="C38" i="187"/>
  <c r="C39" i="187" s="1"/>
  <c r="I27" i="187"/>
  <c r="H27" i="187"/>
  <c r="G27" i="187"/>
  <c r="F27" i="187"/>
  <c r="E27" i="187"/>
  <c r="D27" i="187"/>
  <c r="C27" i="187"/>
  <c r="I26" i="187"/>
  <c r="H26" i="187"/>
  <c r="G26" i="187"/>
  <c r="F26" i="187"/>
  <c r="E26" i="187"/>
  <c r="D26" i="187"/>
  <c r="C26" i="187"/>
  <c r="D25" i="187"/>
  <c r="I24" i="187"/>
  <c r="I25" i="187" s="1"/>
  <c r="H24" i="187"/>
  <c r="H25" i="187" s="1"/>
  <c r="G24" i="187"/>
  <c r="G25" i="187" s="1"/>
  <c r="F24" i="187"/>
  <c r="F25" i="187" s="1"/>
  <c r="E24" i="187"/>
  <c r="E25" i="187" s="1"/>
  <c r="D24" i="187"/>
  <c r="C24" i="187"/>
  <c r="C25" i="187" s="1"/>
  <c r="C54" i="184" l="1"/>
  <c r="D54" i="184"/>
  <c r="E54" i="184"/>
  <c r="F54" i="184"/>
  <c r="G54" i="184"/>
  <c r="H54" i="184"/>
  <c r="I54" i="184"/>
  <c r="I101" i="182" l="1"/>
  <c r="H101" i="182"/>
  <c r="G101" i="182"/>
  <c r="F101" i="182"/>
  <c r="E101" i="182"/>
  <c r="D101" i="182"/>
  <c r="C101" i="182"/>
  <c r="I100" i="182"/>
  <c r="H100" i="182"/>
  <c r="G100" i="182"/>
  <c r="F100" i="182"/>
  <c r="E100" i="182"/>
  <c r="D100" i="182"/>
  <c r="C100" i="182"/>
  <c r="I98" i="182"/>
  <c r="I99" i="182" s="1"/>
  <c r="H98" i="182"/>
  <c r="H99" i="182" s="1"/>
  <c r="G98" i="182"/>
  <c r="G99" i="182" s="1"/>
  <c r="F98" i="182"/>
  <c r="F99" i="182" s="1"/>
  <c r="E98" i="182"/>
  <c r="E99" i="182" s="1"/>
  <c r="D98" i="182"/>
  <c r="D99" i="182" s="1"/>
  <c r="C98" i="182"/>
  <c r="C99" i="182" s="1"/>
  <c r="I87" i="182"/>
  <c r="H87" i="182"/>
  <c r="G87" i="182"/>
  <c r="F87" i="182"/>
  <c r="E87" i="182"/>
  <c r="D87" i="182"/>
  <c r="C87" i="182"/>
  <c r="I86" i="182"/>
  <c r="H86" i="182"/>
  <c r="G86" i="182"/>
  <c r="F86" i="182"/>
  <c r="E86" i="182"/>
  <c r="D86" i="182"/>
  <c r="C86" i="182"/>
  <c r="I84" i="182"/>
  <c r="I85" i="182" s="1"/>
  <c r="H84" i="182"/>
  <c r="H85" i="182" s="1"/>
  <c r="G84" i="182"/>
  <c r="G85" i="182" s="1"/>
  <c r="F84" i="182"/>
  <c r="F85" i="182" s="1"/>
  <c r="E84" i="182"/>
  <c r="E85" i="182" s="1"/>
  <c r="D84" i="182"/>
  <c r="D85" i="182" s="1"/>
  <c r="C84" i="182"/>
  <c r="C85" i="182" s="1"/>
  <c r="I71" i="182"/>
  <c r="H71" i="182"/>
  <c r="G71" i="182"/>
  <c r="F71" i="182"/>
  <c r="E71" i="182"/>
  <c r="D71" i="182"/>
  <c r="C71" i="182"/>
  <c r="I70" i="182"/>
  <c r="H70" i="182"/>
  <c r="G70" i="182"/>
  <c r="F70" i="182"/>
  <c r="E70" i="182"/>
  <c r="D70" i="182"/>
  <c r="C70" i="182"/>
  <c r="I68" i="182"/>
  <c r="I69" i="182" s="1"/>
  <c r="H68" i="182"/>
  <c r="H69" i="182" s="1"/>
  <c r="G68" i="182"/>
  <c r="G69" i="182" s="1"/>
  <c r="F68" i="182"/>
  <c r="F69" i="182" s="1"/>
  <c r="E68" i="182"/>
  <c r="E69" i="182" s="1"/>
  <c r="D68" i="182"/>
  <c r="D69" i="182" s="1"/>
  <c r="C68" i="182"/>
  <c r="C69" i="182" s="1"/>
  <c r="I57" i="182"/>
  <c r="H57" i="182"/>
  <c r="G57" i="182"/>
  <c r="F57" i="182"/>
  <c r="E57" i="182"/>
  <c r="D57" i="182"/>
  <c r="C57" i="182"/>
  <c r="I56" i="182"/>
  <c r="H56" i="182"/>
  <c r="G56" i="182"/>
  <c r="F56" i="182"/>
  <c r="E56" i="182"/>
  <c r="D56" i="182"/>
  <c r="C56" i="182"/>
  <c r="I54" i="182"/>
  <c r="I55" i="182" s="1"/>
  <c r="H54" i="182"/>
  <c r="H55" i="182" s="1"/>
  <c r="G54" i="182"/>
  <c r="G55" i="182" s="1"/>
  <c r="F54" i="182"/>
  <c r="F55" i="182" s="1"/>
  <c r="E54" i="182"/>
  <c r="E55" i="182" s="1"/>
  <c r="D54" i="182"/>
  <c r="D55" i="182" s="1"/>
  <c r="C54" i="182"/>
  <c r="C55" i="182" s="1"/>
  <c r="I41" i="182"/>
  <c r="H41" i="182"/>
  <c r="G41" i="182"/>
  <c r="F41" i="182"/>
  <c r="E41" i="182"/>
  <c r="D41" i="182"/>
  <c r="C41" i="182"/>
  <c r="I40" i="182"/>
  <c r="H40" i="182"/>
  <c r="G40" i="182"/>
  <c r="F40" i="182"/>
  <c r="E40" i="182"/>
  <c r="D40" i="182"/>
  <c r="C40" i="182"/>
  <c r="I38" i="182"/>
  <c r="I39" i="182" s="1"/>
  <c r="H38" i="182"/>
  <c r="H39" i="182" s="1"/>
  <c r="G38" i="182"/>
  <c r="G39" i="182" s="1"/>
  <c r="F38" i="182"/>
  <c r="F39" i="182" s="1"/>
  <c r="E38" i="182"/>
  <c r="E39" i="182" s="1"/>
  <c r="D38" i="182"/>
  <c r="D39" i="182" s="1"/>
  <c r="C38" i="182"/>
  <c r="C39" i="182" s="1"/>
  <c r="I27" i="182"/>
  <c r="H27" i="182"/>
  <c r="G27" i="182"/>
  <c r="F27" i="182"/>
  <c r="E27" i="182"/>
  <c r="D27" i="182"/>
  <c r="C27" i="182"/>
  <c r="I26" i="182"/>
  <c r="H26" i="182"/>
  <c r="G26" i="182"/>
  <c r="F26" i="182"/>
  <c r="E26" i="182"/>
  <c r="D26" i="182"/>
  <c r="C26" i="182"/>
  <c r="I24" i="182"/>
  <c r="I25" i="182" s="1"/>
  <c r="H24" i="182"/>
  <c r="H25" i="182" s="1"/>
  <c r="G24" i="182"/>
  <c r="G25" i="182" s="1"/>
  <c r="F24" i="182"/>
  <c r="F25" i="182" s="1"/>
  <c r="E24" i="182"/>
  <c r="E25" i="182" s="1"/>
  <c r="D24" i="182"/>
  <c r="D25" i="182" s="1"/>
  <c r="C24" i="182"/>
  <c r="C25" i="182" s="1"/>
  <c r="I101" i="181" l="1"/>
  <c r="H101" i="181"/>
  <c r="G101" i="181"/>
  <c r="F101" i="181"/>
  <c r="E101" i="181"/>
  <c r="D101" i="181"/>
  <c r="C101" i="181"/>
  <c r="I100" i="181"/>
  <c r="H100" i="181"/>
  <c r="G100" i="181"/>
  <c r="F100" i="181"/>
  <c r="E100" i="181"/>
  <c r="D100" i="181"/>
  <c r="C100" i="181"/>
  <c r="I98" i="181"/>
  <c r="I99" i="181" s="1"/>
  <c r="H98" i="181"/>
  <c r="H99" i="181" s="1"/>
  <c r="G98" i="181"/>
  <c r="G99" i="181" s="1"/>
  <c r="F98" i="181"/>
  <c r="F99" i="181" s="1"/>
  <c r="E98" i="181"/>
  <c r="E99" i="181" s="1"/>
  <c r="D98" i="181"/>
  <c r="D99" i="181" s="1"/>
  <c r="C98" i="181"/>
  <c r="C99" i="181" s="1"/>
  <c r="I87" i="181"/>
  <c r="H87" i="181"/>
  <c r="G87" i="181"/>
  <c r="F87" i="181"/>
  <c r="E87" i="181"/>
  <c r="D87" i="181"/>
  <c r="C87" i="181"/>
  <c r="I86" i="181"/>
  <c r="H86" i="181"/>
  <c r="G86" i="181"/>
  <c r="F86" i="181"/>
  <c r="E86" i="181"/>
  <c r="D86" i="181"/>
  <c r="C86" i="181"/>
  <c r="I84" i="181"/>
  <c r="I85" i="181" s="1"/>
  <c r="H84" i="181"/>
  <c r="H85" i="181" s="1"/>
  <c r="G84" i="181"/>
  <c r="G85" i="181" s="1"/>
  <c r="F84" i="181"/>
  <c r="F85" i="181" s="1"/>
  <c r="E84" i="181"/>
  <c r="E85" i="181" s="1"/>
  <c r="D84" i="181"/>
  <c r="D85" i="181" s="1"/>
  <c r="C84" i="181"/>
  <c r="C85" i="181" s="1"/>
  <c r="I71" i="181"/>
  <c r="H71" i="181"/>
  <c r="G71" i="181"/>
  <c r="F71" i="181"/>
  <c r="E71" i="181"/>
  <c r="D71" i="181"/>
  <c r="C71" i="181"/>
  <c r="I70" i="181"/>
  <c r="H70" i="181"/>
  <c r="G70" i="181"/>
  <c r="F70" i="181"/>
  <c r="E70" i="181"/>
  <c r="D70" i="181"/>
  <c r="C70" i="181"/>
  <c r="I68" i="181"/>
  <c r="I69" i="181" s="1"/>
  <c r="H68" i="181"/>
  <c r="H69" i="181" s="1"/>
  <c r="G68" i="181"/>
  <c r="G69" i="181" s="1"/>
  <c r="F68" i="181"/>
  <c r="F69" i="181" s="1"/>
  <c r="E68" i="181"/>
  <c r="E69" i="181" s="1"/>
  <c r="D68" i="181"/>
  <c r="D69" i="181" s="1"/>
  <c r="C68" i="181"/>
  <c r="C69" i="181" s="1"/>
  <c r="I57" i="181"/>
  <c r="H57" i="181"/>
  <c r="G57" i="181"/>
  <c r="F57" i="181"/>
  <c r="E57" i="181"/>
  <c r="D57" i="181"/>
  <c r="C57" i="181"/>
  <c r="I56" i="181"/>
  <c r="H56" i="181"/>
  <c r="G56" i="181"/>
  <c r="F56" i="181"/>
  <c r="E56" i="181"/>
  <c r="D56" i="181"/>
  <c r="C56" i="181"/>
  <c r="I54" i="181"/>
  <c r="I55" i="181" s="1"/>
  <c r="H54" i="181"/>
  <c r="H55" i="181" s="1"/>
  <c r="G54" i="181"/>
  <c r="G55" i="181" s="1"/>
  <c r="F54" i="181"/>
  <c r="F55" i="181" s="1"/>
  <c r="E54" i="181"/>
  <c r="E55" i="181" s="1"/>
  <c r="D54" i="181"/>
  <c r="D55" i="181" s="1"/>
  <c r="C54" i="181"/>
  <c r="C55" i="181" s="1"/>
  <c r="I41" i="181"/>
  <c r="H41" i="181"/>
  <c r="G41" i="181"/>
  <c r="F41" i="181"/>
  <c r="E41" i="181"/>
  <c r="D41" i="181"/>
  <c r="C41" i="181"/>
  <c r="I40" i="181"/>
  <c r="H40" i="181"/>
  <c r="G40" i="181"/>
  <c r="F40" i="181"/>
  <c r="E40" i="181"/>
  <c r="D40" i="181"/>
  <c r="C40" i="181"/>
  <c r="G39" i="181"/>
  <c r="I38" i="181"/>
  <c r="I39" i="181" s="1"/>
  <c r="H38" i="181"/>
  <c r="H39" i="181" s="1"/>
  <c r="G38" i="181"/>
  <c r="F38" i="181"/>
  <c r="F39" i="181" s="1"/>
  <c r="E38" i="181"/>
  <c r="E39" i="181" s="1"/>
  <c r="D38" i="181"/>
  <c r="D39" i="181" s="1"/>
  <c r="C38" i="181"/>
  <c r="C39" i="181" s="1"/>
  <c r="I27" i="181"/>
  <c r="H27" i="181"/>
  <c r="G27" i="181"/>
  <c r="F27" i="181"/>
  <c r="E27" i="181"/>
  <c r="D27" i="181"/>
  <c r="C27" i="181"/>
  <c r="I26" i="181"/>
  <c r="H26" i="181"/>
  <c r="G26" i="181"/>
  <c r="F26" i="181"/>
  <c r="E26" i="181"/>
  <c r="D26" i="181"/>
  <c r="C26" i="181"/>
  <c r="I24" i="181"/>
  <c r="I25" i="181" s="1"/>
  <c r="H24" i="181"/>
  <c r="H25" i="181" s="1"/>
  <c r="G24" i="181"/>
  <c r="G25" i="181" s="1"/>
  <c r="F24" i="181"/>
  <c r="F25" i="181" s="1"/>
  <c r="E24" i="181"/>
  <c r="E25" i="181" s="1"/>
  <c r="D24" i="181"/>
  <c r="D25" i="181" s="1"/>
  <c r="C24" i="181"/>
  <c r="C25" i="181" s="1"/>
  <c r="I82" i="180" l="1"/>
  <c r="I51" i="180"/>
  <c r="H65" i="180" l="1"/>
  <c r="H71" i="180" s="1"/>
  <c r="I101" i="180"/>
  <c r="H101" i="180"/>
  <c r="G101" i="180"/>
  <c r="F101" i="180"/>
  <c r="E101" i="180"/>
  <c r="D101" i="180"/>
  <c r="C101" i="180"/>
  <c r="I100" i="180"/>
  <c r="H100" i="180"/>
  <c r="G100" i="180"/>
  <c r="F100" i="180"/>
  <c r="E100" i="180"/>
  <c r="D100" i="180"/>
  <c r="C100" i="180"/>
  <c r="I98" i="180"/>
  <c r="I99" i="180" s="1"/>
  <c r="H98" i="180"/>
  <c r="H99" i="180" s="1"/>
  <c r="G98" i="180"/>
  <c r="G99" i="180" s="1"/>
  <c r="F98" i="180"/>
  <c r="F99" i="180" s="1"/>
  <c r="E98" i="180"/>
  <c r="E99" i="180" s="1"/>
  <c r="D98" i="180"/>
  <c r="D99" i="180" s="1"/>
  <c r="C98" i="180"/>
  <c r="C99" i="180" s="1"/>
  <c r="I87" i="180"/>
  <c r="H87" i="180"/>
  <c r="G87" i="180"/>
  <c r="F87" i="180"/>
  <c r="E87" i="180"/>
  <c r="D87" i="180"/>
  <c r="C87" i="180"/>
  <c r="I86" i="180"/>
  <c r="H86" i="180"/>
  <c r="G86" i="180"/>
  <c r="F86" i="180"/>
  <c r="E86" i="180"/>
  <c r="D86" i="180"/>
  <c r="C86" i="180"/>
  <c r="I84" i="180"/>
  <c r="I85" i="180" s="1"/>
  <c r="H84" i="180"/>
  <c r="H85" i="180" s="1"/>
  <c r="G84" i="180"/>
  <c r="G85" i="180" s="1"/>
  <c r="F84" i="180"/>
  <c r="F85" i="180" s="1"/>
  <c r="E84" i="180"/>
  <c r="E85" i="180" s="1"/>
  <c r="D84" i="180"/>
  <c r="D85" i="180" s="1"/>
  <c r="C84" i="180"/>
  <c r="C85" i="180" s="1"/>
  <c r="I71" i="180"/>
  <c r="G71" i="180"/>
  <c r="F71" i="180"/>
  <c r="E71" i="180"/>
  <c r="D71" i="180"/>
  <c r="C71" i="180"/>
  <c r="I70" i="180"/>
  <c r="H70" i="180"/>
  <c r="G70" i="180"/>
  <c r="F70" i="180"/>
  <c r="E70" i="180"/>
  <c r="D70" i="180"/>
  <c r="C70" i="180"/>
  <c r="I68" i="180"/>
  <c r="I69" i="180" s="1"/>
  <c r="H68" i="180"/>
  <c r="H69" i="180" s="1"/>
  <c r="G68" i="180"/>
  <c r="G69" i="180" s="1"/>
  <c r="F68" i="180"/>
  <c r="F69" i="180" s="1"/>
  <c r="E68" i="180"/>
  <c r="E69" i="180" s="1"/>
  <c r="D68" i="180"/>
  <c r="D69" i="180" s="1"/>
  <c r="C68" i="180"/>
  <c r="C69" i="180" s="1"/>
  <c r="I57" i="180"/>
  <c r="H57" i="180"/>
  <c r="G57" i="180"/>
  <c r="F57" i="180"/>
  <c r="E57" i="180"/>
  <c r="D57" i="180"/>
  <c r="C57" i="180"/>
  <c r="I56" i="180"/>
  <c r="H56" i="180"/>
  <c r="G56" i="180"/>
  <c r="F56" i="180"/>
  <c r="E56" i="180"/>
  <c r="D56" i="180"/>
  <c r="C56" i="180"/>
  <c r="I54" i="180"/>
  <c r="I55" i="180" s="1"/>
  <c r="H54" i="180"/>
  <c r="H55" i="180" s="1"/>
  <c r="G54" i="180"/>
  <c r="G55" i="180" s="1"/>
  <c r="F54" i="180"/>
  <c r="F55" i="180" s="1"/>
  <c r="E54" i="180"/>
  <c r="E55" i="180" s="1"/>
  <c r="D54" i="180"/>
  <c r="D55" i="180" s="1"/>
  <c r="C54" i="180"/>
  <c r="C55" i="180" s="1"/>
  <c r="I41" i="180"/>
  <c r="H41" i="180"/>
  <c r="G41" i="180"/>
  <c r="F41" i="180"/>
  <c r="E41" i="180"/>
  <c r="D41" i="180"/>
  <c r="C41" i="180"/>
  <c r="I40" i="180"/>
  <c r="H40" i="180"/>
  <c r="G40" i="180"/>
  <c r="F40" i="180"/>
  <c r="E40" i="180"/>
  <c r="D40" i="180"/>
  <c r="C40" i="180"/>
  <c r="I38" i="180"/>
  <c r="I39" i="180" s="1"/>
  <c r="H38" i="180"/>
  <c r="H39" i="180" s="1"/>
  <c r="G38" i="180"/>
  <c r="G39" i="180" s="1"/>
  <c r="F38" i="180"/>
  <c r="F39" i="180" s="1"/>
  <c r="E38" i="180"/>
  <c r="E39" i="180" s="1"/>
  <c r="D38" i="180"/>
  <c r="D39" i="180" s="1"/>
  <c r="C38" i="180"/>
  <c r="C39" i="180" s="1"/>
  <c r="I27" i="180"/>
  <c r="H27" i="180"/>
  <c r="G27" i="180"/>
  <c r="F27" i="180"/>
  <c r="E27" i="180"/>
  <c r="D27" i="180"/>
  <c r="C27" i="180"/>
  <c r="I26" i="180"/>
  <c r="H26" i="180"/>
  <c r="G26" i="180"/>
  <c r="F26" i="180"/>
  <c r="E26" i="180"/>
  <c r="D26" i="180"/>
  <c r="C26" i="180"/>
  <c r="C25" i="180"/>
  <c r="I24" i="180"/>
  <c r="I25" i="180" s="1"/>
  <c r="H24" i="180"/>
  <c r="H25" i="180" s="1"/>
  <c r="G24" i="180"/>
  <c r="G25" i="180" s="1"/>
  <c r="F24" i="180"/>
  <c r="F25" i="180" s="1"/>
  <c r="E24" i="180"/>
  <c r="E25" i="180" s="1"/>
  <c r="D24" i="180"/>
  <c r="D25" i="180" s="1"/>
  <c r="C24" i="180"/>
  <c r="I189" i="179" l="1"/>
  <c r="H189" i="179"/>
  <c r="G189" i="179"/>
  <c r="F189" i="179"/>
  <c r="E189" i="179"/>
  <c r="D189" i="179"/>
  <c r="C189" i="179"/>
  <c r="I188" i="179"/>
  <c r="H188" i="179"/>
  <c r="G188" i="179"/>
  <c r="F188" i="179"/>
  <c r="E188" i="179"/>
  <c r="D188" i="179"/>
  <c r="C188" i="179"/>
  <c r="I186" i="179"/>
  <c r="I187" i="179" s="1"/>
  <c r="H186" i="179"/>
  <c r="H187" i="179" s="1"/>
  <c r="G186" i="179"/>
  <c r="G187" i="179" s="1"/>
  <c r="F186" i="179"/>
  <c r="F187" i="179" s="1"/>
  <c r="E186" i="179"/>
  <c r="E187" i="179" s="1"/>
  <c r="D186" i="179"/>
  <c r="D187" i="179" s="1"/>
  <c r="C186" i="179"/>
  <c r="C187" i="179" s="1"/>
  <c r="I175" i="179"/>
  <c r="H175" i="179"/>
  <c r="G175" i="179"/>
  <c r="F175" i="179"/>
  <c r="E175" i="179"/>
  <c r="D175" i="179"/>
  <c r="C175" i="179"/>
  <c r="I174" i="179"/>
  <c r="H174" i="179"/>
  <c r="G174" i="179"/>
  <c r="F174" i="179"/>
  <c r="E174" i="179"/>
  <c r="D174" i="179"/>
  <c r="C174" i="179"/>
  <c r="I172" i="179"/>
  <c r="I173" i="179" s="1"/>
  <c r="H172" i="179"/>
  <c r="H173" i="179" s="1"/>
  <c r="G172" i="179"/>
  <c r="G173" i="179" s="1"/>
  <c r="F172" i="179"/>
  <c r="F173" i="179" s="1"/>
  <c r="E172" i="179"/>
  <c r="E173" i="179" s="1"/>
  <c r="D172" i="179"/>
  <c r="D173" i="179" s="1"/>
  <c r="C172" i="179"/>
  <c r="C173" i="179" s="1"/>
  <c r="I147" i="179"/>
  <c r="H147" i="179"/>
  <c r="G147" i="179"/>
  <c r="F147" i="179"/>
  <c r="E147" i="179"/>
  <c r="D147" i="179"/>
  <c r="C147" i="179"/>
  <c r="I146" i="179"/>
  <c r="H146" i="179"/>
  <c r="G146" i="179"/>
  <c r="F146" i="179"/>
  <c r="E146" i="179"/>
  <c r="D146" i="179"/>
  <c r="C146" i="179"/>
  <c r="I144" i="179"/>
  <c r="I145" i="179" s="1"/>
  <c r="H144" i="179"/>
  <c r="H145" i="179" s="1"/>
  <c r="G144" i="179"/>
  <c r="G145" i="179" s="1"/>
  <c r="F144" i="179"/>
  <c r="F145" i="179" s="1"/>
  <c r="E144" i="179"/>
  <c r="E145" i="179" s="1"/>
  <c r="D144" i="179"/>
  <c r="D145" i="179" s="1"/>
  <c r="C144" i="179"/>
  <c r="C145" i="179" s="1"/>
  <c r="I101" i="179"/>
  <c r="H101" i="179"/>
  <c r="G101" i="179"/>
  <c r="F101" i="179"/>
  <c r="E101" i="179"/>
  <c r="D101" i="179"/>
  <c r="C101" i="179"/>
  <c r="I100" i="179"/>
  <c r="H100" i="179"/>
  <c r="G100" i="179"/>
  <c r="F100" i="179"/>
  <c r="E100" i="179"/>
  <c r="D100" i="179"/>
  <c r="C100" i="179"/>
  <c r="I98" i="179"/>
  <c r="I99" i="179" s="1"/>
  <c r="H98" i="179"/>
  <c r="H99" i="179" s="1"/>
  <c r="G98" i="179"/>
  <c r="G99" i="179" s="1"/>
  <c r="F98" i="179"/>
  <c r="F99" i="179" s="1"/>
  <c r="E98" i="179"/>
  <c r="E99" i="179" s="1"/>
  <c r="D98" i="179"/>
  <c r="D99" i="179" s="1"/>
  <c r="C98" i="179"/>
  <c r="C99" i="179" s="1"/>
  <c r="I87" i="179"/>
  <c r="H87" i="179"/>
  <c r="G87" i="179"/>
  <c r="F87" i="179"/>
  <c r="E87" i="179"/>
  <c r="D87" i="179"/>
  <c r="C87" i="179"/>
  <c r="I86" i="179"/>
  <c r="H86" i="179"/>
  <c r="G86" i="179"/>
  <c r="F86" i="179"/>
  <c r="E86" i="179"/>
  <c r="D86" i="179"/>
  <c r="C86" i="179"/>
  <c r="I84" i="179"/>
  <c r="I85" i="179" s="1"/>
  <c r="H84" i="179"/>
  <c r="H85" i="179" s="1"/>
  <c r="G84" i="179"/>
  <c r="G85" i="179" s="1"/>
  <c r="F84" i="179"/>
  <c r="F85" i="179" s="1"/>
  <c r="E84" i="179"/>
  <c r="E85" i="179" s="1"/>
  <c r="D84" i="179"/>
  <c r="D85" i="179" s="1"/>
  <c r="C84" i="179"/>
  <c r="C85" i="179" s="1"/>
  <c r="I71" i="179"/>
  <c r="H71" i="179"/>
  <c r="G71" i="179"/>
  <c r="F71" i="179"/>
  <c r="E71" i="179"/>
  <c r="D71" i="179"/>
  <c r="C71" i="179"/>
  <c r="I70" i="179"/>
  <c r="H70" i="179"/>
  <c r="G70" i="179"/>
  <c r="F70" i="179"/>
  <c r="E70" i="179"/>
  <c r="D70" i="179"/>
  <c r="C70" i="179"/>
  <c r="I68" i="179"/>
  <c r="I69" i="179" s="1"/>
  <c r="H68" i="179"/>
  <c r="H69" i="179" s="1"/>
  <c r="G68" i="179"/>
  <c r="G69" i="179" s="1"/>
  <c r="F68" i="179"/>
  <c r="F69" i="179" s="1"/>
  <c r="E68" i="179"/>
  <c r="E69" i="179" s="1"/>
  <c r="D68" i="179"/>
  <c r="D69" i="179" s="1"/>
  <c r="C68" i="179"/>
  <c r="C69" i="179" s="1"/>
  <c r="I57" i="179"/>
  <c r="H57" i="179"/>
  <c r="G57" i="179"/>
  <c r="F57" i="179"/>
  <c r="E57" i="179"/>
  <c r="D57" i="179"/>
  <c r="C57" i="179"/>
  <c r="I56" i="179"/>
  <c r="H56" i="179"/>
  <c r="G56" i="179"/>
  <c r="F56" i="179"/>
  <c r="E56" i="179"/>
  <c r="D56" i="179"/>
  <c r="C56" i="179"/>
  <c r="I54" i="179"/>
  <c r="I55" i="179" s="1"/>
  <c r="H54" i="179"/>
  <c r="H55" i="179" s="1"/>
  <c r="G54" i="179"/>
  <c r="G55" i="179" s="1"/>
  <c r="F54" i="179"/>
  <c r="F55" i="179" s="1"/>
  <c r="E54" i="179"/>
  <c r="E55" i="179" s="1"/>
  <c r="D54" i="179"/>
  <c r="D55" i="179" s="1"/>
  <c r="C54" i="179"/>
  <c r="C55" i="179" s="1"/>
  <c r="I41" i="179"/>
  <c r="H41" i="179"/>
  <c r="G41" i="179"/>
  <c r="F41" i="179"/>
  <c r="E41" i="179"/>
  <c r="D41" i="179"/>
  <c r="C41" i="179"/>
  <c r="I40" i="179"/>
  <c r="H40" i="179"/>
  <c r="G40" i="179"/>
  <c r="F40" i="179"/>
  <c r="E40" i="179"/>
  <c r="D40" i="179"/>
  <c r="C40" i="179"/>
  <c r="D39" i="179"/>
  <c r="I38" i="179"/>
  <c r="I39" i="179" s="1"/>
  <c r="H38" i="179"/>
  <c r="H39" i="179" s="1"/>
  <c r="G38" i="179"/>
  <c r="G39" i="179" s="1"/>
  <c r="F38" i="179"/>
  <c r="F39" i="179" s="1"/>
  <c r="E38" i="179"/>
  <c r="E39" i="179" s="1"/>
  <c r="D38" i="179"/>
  <c r="C38" i="179"/>
  <c r="C39" i="179" s="1"/>
  <c r="I27" i="179"/>
  <c r="H27" i="179"/>
  <c r="G27" i="179"/>
  <c r="F27" i="179"/>
  <c r="E27" i="179"/>
  <c r="D27" i="179"/>
  <c r="C27" i="179"/>
  <c r="I26" i="179"/>
  <c r="H26" i="179"/>
  <c r="G26" i="179"/>
  <c r="F26" i="179"/>
  <c r="E26" i="179"/>
  <c r="D26" i="179"/>
  <c r="C26" i="179"/>
  <c r="I24" i="179"/>
  <c r="I25" i="179" s="1"/>
  <c r="H24" i="179"/>
  <c r="H25" i="179" s="1"/>
  <c r="G24" i="179"/>
  <c r="G25" i="179" s="1"/>
  <c r="F24" i="179"/>
  <c r="F25" i="179" s="1"/>
  <c r="E24" i="179"/>
  <c r="E25" i="179" s="1"/>
  <c r="D24" i="179"/>
  <c r="D25" i="179" s="1"/>
  <c r="C24" i="179"/>
  <c r="C25" i="179" s="1"/>
  <c r="I101" i="178" l="1"/>
  <c r="H101" i="178"/>
  <c r="G101" i="178"/>
  <c r="F101" i="178"/>
  <c r="E101" i="178"/>
  <c r="D101" i="178"/>
  <c r="C101" i="178"/>
  <c r="I100" i="178"/>
  <c r="H100" i="178"/>
  <c r="G100" i="178"/>
  <c r="F100" i="178"/>
  <c r="E100" i="178"/>
  <c r="D100" i="178"/>
  <c r="C100" i="178"/>
  <c r="I98" i="178"/>
  <c r="I99" i="178" s="1"/>
  <c r="H98" i="178"/>
  <c r="H99" i="178" s="1"/>
  <c r="G98" i="178"/>
  <c r="G99" i="178" s="1"/>
  <c r="F98" i="178"/>
  <c r="F99" i="178" s="1"/>
  <c r="E98" i="178"/>
  <c r="E99" i="178" s="1"/>
  <c r="D98" i="178"/>
  <c r="D99" i="178" s="1"/>
  <c r="C98" i="178"/>
  <c r="C99" i="178" s="1"/>
  <c r="I87" i="178"/>
  <c r="H87" i="178"/>
  <c r="G87" i="178"/>
  <c r="F87" i="178"/>
  <c r="E87" i="178"/>
  <c r="D87" i="178"/>
  <c r="C87" i="178"/>
  <c r="I86" i="178"/>
  <c r="H86" i="178"/>
  <c r="G86" i="178"/>
  <c r="F86" i="178"/>
  <c r="E86" i="178"/>
  <c r="D86" i="178"/>
  <c r="C86" i="178"/>
  <c r="C85" i="178"/>
  <c r="I84" i="178"/>
  <c r="I85" i="178" s="1"/>
  <c r="H84" i="178"/>
  <c r="H85" i="178" s="1"/>
  <c r="G84" i="178"/>
  <c r="G85" i="178" s="1"/>
  <c r="F84" i="178"/>
  <c r="F85" i="178" s="1"/>
  <c r="E84" i="178"/>
  <c r="E85" i="178" s="1"/>
  <c r="D84" i="178"/>
  <c r="D85" i="178" s="1"/>
  <c r="C84" i="178"/>
  <c r="I71" i="178"/>
  <c r="H71" i="178"/>
  <c r="G71" i="178"/>
  <c r="F71" i="178"/>
  <c r="E71" i="178"/>
  <c r="D71" i="178"/>
  <c r="C71" i="178"/>
  <c r="I70" i="178"/>
  <c r="H70" i="178"/>
  <c r="G70" i="178"/>
  <c r="F70" i="178"/>
  <c r="E70" i="178"/>
  <c r="D70" i="178"/>
  <c r="C70" i="178"/>
  <c r="I68" i="178"/>
  <c r="I69" i="178" s="1"/>
  <c r="H68" i="178"/>
  <c r="H69" i="178" s="1"/>
  <c r="G68" i="178"/>
  <c r="G69" i="178" s="1"/>
  <c r="F68" i="178"/>
  <c r="F69" i="178" s="1"/>
  <c r="E68" i="178"/>
  <c r="E69" i="178" s="1"/>
  <c r="D68" i="178"/>
  <c r="D69" i="178" s="1"/>
  <c r="C68" i="178"/>
  <c r="C69" i="178" s="1"/>
  <c r="I57" i="178"/>
  <c r="H57" i="178"/>
  <c r="G57" i="178"/>
  <c r="F57" i="178"/>
  <c r="E57" i="178"/>
  <c r="D57" i="178"/>
  <c r="C57" i="178"/>
  <c r="I56" i="178"/>
  <c r="H56" i="178"/>
  <c r="G56" i="178"/>
  <c r="F56" i="178"/>
  <c r="E56" i="178"/>
  <c r="D56" i="178"/>
  <c r="C56" i="178"/>
  <c r="I54" i="178"/>
  <c r="I55" i="178" s="1"/>
  <c r="H54" i="178"/>
  <c r="H55" i="178" s="1"/>
  <c r="G54" i="178"/>
  <c r="G55" i="178" s="1"/>
  <c r="F54" i="178"/>
  <c r="F55" i="178" s="1"/>
  <c r="E54" i="178"/>
  <c r="E55" i="178" s="1"/>
  <c r="D54" i="178"/>
  <c r="D55" i="178" s="1"/>
  <c r="C54" i="178"/>
  <c r="C55" i="178" s="1"/>
  <c r="I41" i="178"/>
  <c r="H41" i="178"/>
  <c r="G41" i="178"/>
  <c r="F41" i="178"/>
  <c r="E41" i="178"/>
  <c r="D41" i="178"/>
  <c r="C41" i="178"/>
  <c r="I40" i="178"/>
  <c r="H40" i="178"/>
  <c r="G40" i="178"/>
  <c r="F40" i="178"/>
  <c r="E40" i="178"/>
  <c r="D40" i="178"/>
  <c r="C40" i="178"/>
  <c r="I38" i="178"/>
  <c r="I39" i="178" s="1"/>
  <c r="H38" i="178"/>
  <c r="H39" i="178" s="1"/>
  <c r="G38" i="178"/>
  <c r="G39" i="178" s="1"/>
  <c r="F38" i="178"/>
  <c r="F39" i="178" s="1"/>
  <c r="E38" i="178"/>
  <c r="E39" i="178" s="1"/>
  <c r="D38" i="178"/>
  <c r="D39" i="178" s="1"/>
  <c r="C38" i="178"/>
  <c r="C39" i="178" s="1"/>
  <c r="I27" i="178"/>
  <c r="H27" i="178"/>
  <c r="G27" i="178"/>
  <c r="F27" i="178"/>
  <c r="E27" i="178"/>
  <c r="D27" i="178"/>
  <c r="C27" i="178"/>
  <c r="I26" i="178"/>
  <c r="H26" i="178"/>
  <c r="G26" i="178"/>
  <c r="F26" i="178"/>
  <c r="E26" i="178"/>
  <c r="D26" i="178"/>
  <c r="C26" i="178"/>
  <c r="I24" i="178"/>
  <c r="I25" i="178" s="1"/>
  <c r="H24" i="178"/>
  <c r="H25" i="178" s="1"/>
  <c r="G24" i="178"/>
  <c r="G25" i="178" s="1"/>
  <c r="F24" i="178"/>
  <c r="F25" i="178" s="1"/>
  <c r="E24" i="178"/>
  <c r="E25" i="178" s="1"/>
  <c r="D24" i="178"/>
  <c r="D25" i="178" s="1"/>
  <c r="C24" i="178"/>
  <c r="C25" i="178" s="1"/>
  <c r="H6" i="177" l="1"/>
  <c r="I101" i="177" l="1"/>
  <c r="H101" i="177"/>
  <c r="G101" i="177"/>
  <c r="F101" i="177"/>
  <c r="E101" i="177"/>
  <c r="D101" i="177"/>
  <c r="C101" i="177"/>
  <c r="I100" i="177"/>
  <c r="H100" i="177"/>
  <c r="G100" i="177"/>
  <c r="F100" i="177"/>
  <c r="E100" i="177"/>
  <c r="D100" i="177"/>
  <c r="C100" i="177"/>
  <c r="I98" i="177"/>
  <c r="I99" i="177" s="1"/>
  <c r="H98" i="177"/>
  <c r="H99" i="177" s="1"/>
  <c r="G98" i="177"/>
  <c r="G99" i="177" s="1"/>
  <c r="F98" i="177"/>
  <c r="F99" i="177" s="1"/>
  <c r="E98" i="177"/>
  <c r="E99" i="177" s="1"/>
  <c r="D98" i="177"/>
  <c r="D99" i="177" s="1"/>
  <c r="C98" i="177"/>
  <c r="C99" i="177" s="1"/>
  <c r="I87" i="177"/>
  <c r="H87" i="177"/>
  <c r="G87" i="177"/>
  <c r="F87" i="177"/>
  <c r="E87" i="177"/>
  <c r="D87" i="177"/>
  <c r="C87" i="177"/>
  <c r="I86" i="177"/>
  <c r="H86" i="177"/>
  <c r="G86" i="177"/>
  <c r="F86" i="177"/>
  <c r="E86" i="177"/>
  <c r="D86" i="177"/>
  <c r="C86" i="177"/>
  <c r="I84" i="177"/>
  <c r="I85" i="177" s="1"/>
  <c r="H84" i="177"/>
  <c r="H85" i="177" s="1"/>
  <c r="G84" i="177"/>
  <c r="G85" i="177" s="1"/>
  <c r="F84" i="177"/>
  <c r="F85" i="177" s="1"/>
  <c r="E84" i="177"/>
  <c r="E85" i="177" s="1"/>
  <c r="D84" i="177"/>
  <c r="D85" i="177" s="1"/>
  <c r="C84" i="177"/>
  <c r="C85" i="177" s="1"/>
  <c r="I71" i="177"/>
  <c r="H71" i="177"/>
  <c r="G71" i="177"/>
  <c r="F71" i="177"/>
  <c r="E71" i="177"/>
  <c r="D71" i="177"/>
  <c r="C71" i="177"/>
  <c r="I70" i="177"/>
  <c r="H70" i="177"/>
  <c r="G70" i="177"/>
  <c r="F70" i="177"/>
  <c r="E70" i="177"/>
  <c r="D70" i="177"/>
  <c r="C70" i="177"/>
  <c r="I68" i="177"/>
  <c r="I69" i="177" s="1"/>
  <c r="H68" i="177"/>
  <c r="H69" i="177" s="1"/>
  <c r="G68" i="177"/>
  <c r="G69" i="177" s="1"/>
  <c r="F68" i="177"/>
  <c r="F69" i="177" s="1"/>
  <c r="E68" i="177"/>
  <c r="E69" i="177" s="1"/>
  <c r="D68" i="177"/>
  <c r="D69" i="177" s="1"/>
  <c r="C68" i="177"/>
  <c r="C69" i="177" s="1"/>
  <c r="I57" i="177"/>
  <c r="H57" i="177"/>
  <c r="G57" i="177"/>
  <c r="F57" i="177"/>
  <c r="E57" i="177"/>
  <c r="D57" i="177"/>
  <c r="C57" i="177"/>
  <c r="I56" i="177"/>
  <c r="H56" i="177"/>
  <c r="G56" i="177"/>
  <c r="F56" i="177"/>
  <c r="E56" i="177"/>
  <c r="D56" i="177"/>
  <c r="C56" i="177"/>
  <c r="I54" i="177"/>
  <c r="I55" i="177" s="1"/>
  <c r="H54" i="177"/>
  <c r="H55" i="177" s="1"/>
  <c r="G54" i="177"/>
  <c r="G55" i="177" s="1"/>
  <c r="F54" i="177"/>
  <c r="F55" i="177" s="1"/>
  <c r="E54" i="177"/>
  <c r="E55" i="177" s="1"/>
  <c r="D54" i="177"/>
  <c r="D55" i="177" s="1"/>
  <c r="C54" i="177"/>
  <c r="C55" i="177" s="1"/>
  <c r="I41" i="177"/>
  <c r="H41" i="177"/>
  <c r="G41" i="177"/>
  <c r="F41" i="177"/>
  <c r="E41" i="177"/>
  <c r="D41" i="177"/>
  <c r="C41" i="177"/>
  <c r="I40" i="177"/>
  <c r="H40" i="177"/>
  <c r="G40" i="177"/>
  <c r="F40" i="177"/>
  <c r="E40" i="177"/>
  <c r="D40" i="177"/>
  <c r="C40" i="177"/>
  <c r="I38" i="177"/>
  <c r="I39" i="177" s="1"/>
  <c r="H38" i="177"/>
  <c r="H39" i="177" s="1"/>
  <c r="G38" i="177"/>
  <c r="G39" i="177" s="1"/>
  <c r="F38" i="177"/>
  <c r="F39" i="177" s="1"/>
  <c r="E38" i="177"/>
  <c r="E39" i="177" s="1"/>
  <c r="D38" i="177"/>
  <c r="D39" i="177" s="1"/>
  <c r="C38" i="177"/>
  <c r="C39" i="177" s="1"/>
  <c r="I27" i="177"/>
  <c r="H27" i="177"/>
  <c r="G27" i="177"/>
  <c r="F27" i="177"/>
  <c r="E27" i="177"/>
  <c r="D27" i="177"/>
  <c r="C27" i="177"/>
  <c r="I26" i="177"/>
  <c r="H26" i="177"/>
  <c r="G26" i="177"/>
  <c r="F26" i="177"/>
  <c r="E26" i="177"/>
  <c r="D26" i="177"/>
  <c r="C26" i="177"/>
  <c r="D25" i="177"/>
  <c r="I24" i="177"/>
  <c r="I25" i="177" s="1"/>
  <c r="H24" i="177"/>
  <c r="H25" i="177" s="1"/>
  <c r="G24" i="177"/>
  <c r="G25" i="177" s="1"/>
  <c r="F24" i="177"/>
  <c r="F25" i="177" s="1"/>
  <c r="E24" i="177"/>
  <c r="E25" i="177" s="1"/>
  <c r="D24" i="177"/>
  <c r="C24" i="177"/>
  <c r="C25" i="177" s="1"/>
  <c r="C23" i="176" l="1"/>
  <c r="C83" i="176"/>
  <c r="C97" i="176"/>
  <c r="C37" i="176"/>
  <c r="C9" i="176"/>
  <c r="C53" i="176"/>
  <c r="O15" i="176"/>
  <c r="I101" i="176" l="1"/>
  <c r="H101" i="176"/>
  <c r="G101" i="176"/>
  <c r="F101" i="176"/>
  <c r="E101" i="176"/>
  <c r="D101" i="176"/>
  <c r="C101" i="176"/>
  <c r="I100" i="176"/>
  <c r="H100" i="176"/>
  <c r="G100" i="176"/>
  <c r="F100" i="176"/>
  <c r="E100" i="176"/>
  <c r="D100" i="176"/>
  <c r="C100" i="176"/>
  <c r="I98" i="176"/>
  <c r="I99" i="176" s="1"/>
  <c r="H98" i="176"/>
  <c r="H99" i="176" s="1"/>
  <c r="G98" i="176"/>
  <c r="G99" i="176" s="1"/>
  <c r="F98" i="176"/>
  <c r="F99" i="176" s="1"/>
  <c r="E98" i="176"/>
  <c r="E99" i="176" s="1"/>
  <c r="D98" i="176"/>
  <c r="D99" i="176" s="1"/>
  <c r="C98" i="176"/>
  <c r="C99" i="176" s="1"/>
  <c r="I87" i="176"/>
  <c r="H87" i="176"/>
  <c r="G87" i="176"/>
  <c r="F87" i="176"/>
  <c r="E87" i="176"/>
  <c r="D87" i="176"/>
  <c r="C87" i="176"/>
  <c r="I86" i="176"/>
  <c r="H86" i="176"/>
  <c r="G86" i="176"/>
  <c r="F86" i="176"/>
  <c r="E86" i="176"/>
  <c r="D86" i="176"/>
  <c r="C86" i="176"/>
  <c r="I84" i="176"/>
  <c r="I85" i="176" s="1"/>
  <c r="H84" i="176"/>
  <c r="H85" i="176" s="1"/>
  <c r="G84" i="176"/>
  <c r="G85" i="176" s="1"/>
  <c r="F84" i="176"/>
  <c r="F85" i="176" s="1"/>
  <c r="E84" i="176"/>
  <c r="E85" i="176" s="1"/>
  <c r="D84" i="176"/>
  <c r="D85" i="176" s="1"/>
  <c r="C84" i="176"/>
  <c r="C85" i="176" s="1"/>
  <c r="I71" i="176"/>
  <c r="H71" i="176"/>
  <c r="G71" i="176"/>
  <c r="F71" i="176"/>
  <c r="E71" i="176"/>
  <c r="D71" i="176"/>
  <c r="C71" i="176"/>
  <c r="I70" i="176"/>
  <c r="H70" i="176"/>
  <c r="G70" i="176"/>
  <c r="F70" i="176"/>
  <c r="E70" i="176"/>
  <c r="D70" i="176"/>
  <c r="C70" i="176"/>
  <c r="I68" i="176"/>
  <c r="I69" i="176" s="1"/>
  <c r="H68" i="176"/>
  <c r="H69" i="176" s="1"/>
  <c r="G68" i="176"/>
  <c r="G69" i="176" s="1"/>
  <c r="F68" i="176"/>
  <c r="F69" i="176" s="1"/>
  <c r="E68" i="176"/>
  <c r="E69" i="176" s="1"/>
  <c r="D68" i="176"/>
  <c r="D69" i="176" s="1"/>
  <c r="C68" i="176"/>
  <c r="C69" i="176" s="1"/>
  <c r="I57" i="176"/>
  <c r="H57" i="176"/>
  <c r="G57" i="176"/>
  <c r="F57" i="176"/>
  <c r="E57" i="176"/>
  <c r="D57" i="176"/>
  <c r="C57" i="176"/>
  <c r="I56" i="176"/>
  <c r="H56" i="176"/>
  <c r="G56" i="176"/>
  <c r="F56" i="176"/>
  <c r="E56" i="176"/>
  <c r="D56" i="176"/>
  <c r="C56" i="176"/>
  <c r="I54" i="176"/>
  <c r="I55" i="176" s="1"/>
  <c r="H54" i="176"/>
  <c r="H55" i="176" s="1"/>
  <c r="G54" i="176"/>
  <c r="G55" i="176" s="1"/>
  <c r="F54" i="176"/>
  <c r="F55" i="176" s="1"/>
  <c r="E54" i="176"/>
  <c r="E55" i="176" s="1"/>
  <c r="D54" i="176"/>
  <c r="D55" i="176" s="1"/>
  <c r="C54" i="176"/>
  <c r="C55" i="176" s="1"/>
  <c r="I41" i="176"/>
  <c r="H41" i="176"/>
  <c r="G41" i="176"/>
  <c r="F41" i="176"/>
  <c r="E41" i="176"/>
  <c r="D41" i="176"/>
  <c r="C41" i="176"/>
  <c r="I40" i="176"/>
  <c r="H40" i="176"/>
  <c r="G40" i="176"/>
  <c r="F40" i="176"/>
  <c r="E40" i="176"/>
  <c r="D40" i="176"/>
  <c r="C40" i="176"/>
  <c r="I38" i="176"/>
  <c r="I39" i="176" s="1"/>
  <c r="H38" i="176"/>
  <c r="H39" i="176" s="1"/>
  <c r="G38" i="176"/>
  <c r="G39" i="176" s="1"/>
  <c r="F38" i="176"/>
  <c r="F39" i="176" s="1"/>
  <c r="E38" i="176"/>
  <c r="E39" i="176" s="1"/>
  <c r="D38" i="176"/>
  <c r="D39" i="176" s="1"/>
  <c r="C38" i="176"/>
  <c r="C39" i="176" s="1"/>
  <c r="I27" i="176"/>
  <c r="H27" i="176"/>
  <c r="G27" i="176"/>
  <c r="F27" i="176"/>
  <c r="E27" i="176"/>
  <c r="D27" i="176"/>
  <c r="C27" i="176"/>
  <c r="I26" i="176"/>
  <c r="H26" i="176"/>
  <c r="G26" i="176"/>
  <c r="F26" i="176"/>
  <c r="E26" i="176"/>
  <c r="D26" i="176"/>
  <c r="C26" i="176"/>
  <c r="I24" i="176"/>
  <c r="I25" i="176" s="1"/>
  <c r="H24" i="176"/>
  <c r="H25" i="176" s="1"/>
  <c r="G24" i="176"/>
  <c r="G25" i="176" s="1"/>
  <c r="F24" i="176"/>
  <c r="F25" i="176" s="1"/>
  <c r="E24" i="176"/>
  <c r="E25" i="176" s="1"/>
  <c r="D24" i="176"/>
  <c r="D25" i="176" s="1"/>
  <c r="C24" i="176"/>
  <c r="C25" i="176" s="1"/>
  <c r="F81" i="175" l="1"/>
  <c r="F86" i="175" l="1"/>
  <c r="I101" i="175"/>
  <c r="H101" i="175"/>
  <c r="G101" i="175"/>
  <c r="F101" i="175"/>
  <c r="E101" i="175"/>
  <c r="D101" i="175"/>
  <c r="C101" i="175"/>
  <c r="I100" i="175"/>
  <c r="H100" i="175"/>
  <c r="G100" i="175"/>
  <c r="F100" i="175"/>
  <c r="E100" i="175"/>
  <c r="D100" i="175"/>
  <c r="C100" i="175"/>
  <c r="D99" i="175"/>
  <c r="I98" i="175"/>
  <c r="I99" i="175" s="1"/>
  <c r="H98" i="175"/>
  <c r="H99" i="175" s="1"/>
  <c r="G98" i="175"/>
  <c r="G99" i="175" s="1"/>
  <c r="F98" i="175"/>
  <c r="F99" i="175" s="1"/>
  <c r="E98" i="175"/>
  <c r="E99" i="175" s="1"/>
  <c r="D98" i="175"/>
  <c r="C98" i="175"/>
  <c r="C99" i="175" s="1"/>
  <c r="I87" i="175"/>
  <c r="H87" i="175"/>
  <c r="G87" i="175"/>
  <c r="F87" i="175"/>
  <c r="E87" i="175"/>
  <c r="D87" i="175"/>
  <c r="C87" i="175"/>
  <c r="I86" i="175"/>
  <c r="H86" i="175"/>
  <c r="G86" i="175"/>
  <c r="E86" i="175"/>
  <c r="D86" i="175"/>
  <c r="C86" i="175"/>
  <c r="I84" i="175"/>
  <c r="I85" i="175" s="1"/>
  <c r="H84" i="175"/>
  <c r="H85" i="175" s="1"/>
  <c r="G84" i="175"/>
  <c r="G85" i="175" s="1"/>
  <c r="F84" i="175"/>
  <c r="F85" i="175" s="1"/>
  <c r="E84" i="175"/>
  <c r="E85" i="175" s="1"/>
  <c r="D84" i="175"/>
  <c r="D85" i="175" s="1"/>
  <c r="C84" i="175"/>
  <c r="C85" i="175" s="1"/>
  <c r="I71" i="175"/>
  <c r="H71" i="175"/>
  <c r="G71" i="175"/>
  <c r="F71" i="175"/>
  <c r="E71" i="175"/>
  <c r="D71" i="175"/>
  <c r="C71" i="175"/>
  <c r="I70" i="175"/>
  <c r="H70" i="175"/>
  <c r="G70" i="175"/>
  <c r="F70" i="175"/>
  <c r="E70" i="175"/>
  <c r="D70" i="175"/>
  <c r="C70" i="175"/>
  <c r="I68" i="175"/>
  <c r="I69" i="175" s="1"/>
  <c r="H68" i="175"/>
  <c r="H69" i="175" s="1"/>
  <c r="G68" i="175"/>
  <c r="G69" i="175" s="1"/>
  <c r="F68" i="175"/>
  <c r="F69" i="175" s="1"/>
  <c r="E68" i="175"/>
  <c r="E69" i="175" s="1"/>
  <c r="D68" i="175"/>
  <c r="D69" i="175" s="1"/>
  <c r="C68" i="175"/>
  <c r="C69" i="175" s="1"/>
  <c r="I57" i="175"/>
  <c r="H57" i="175"/>
  <c r="G57" i="175"/>
  <c r="F57" i="175"/>
  <c r="E57" i="175"/>
  <c r="D57" i="175"/>
  <c r="C57" i="175"/>
  <c r="I56" i="175"/>
  <c r="H56" i="175"/>
  <c r="G56" i="175"/>
  <c r="F56" i="175"/>
  <c r="E56" i="175"/>
  <c r="D56" i="175"/>
  <c r="C56" i="175"/>
  <c r="I54" i="175"/>
  <c r="I55" i="175" s="1"/>
  <c r="H54" i="175"/>
  <c r="H55" i="175" s="1"/>
  <c r="G54" i="175"/>
  <c r="G55" i="175" s="1"/>
  <c r="F54" i="175"/>
  <c r="F55" i="175" s="1"/>
  <c r="E54" i="175"/>
  <c r="E55" i="175" s="1"/>
  <c r="D54" i="175"/>
  <c r="D55" i="175" s="1"/>
  <c r="C54" i="175"/>
  <c r="C55" i="175" s="1"/>
  <c r="I41" i="175"/>
  <c r="H41" i="175"/>
  <c r="G41" i="175"/>
  <c r="F41" i="175"/>
  <c r="E41" i="175"/>
  <c r="D41" i="175"/>
  <c r="C41" i="175"/>
  <c r="I40" i="175"/>
  <c r="H40" i="175"/>
  <c r="G40" i="175"/>
  <c r="F40" i="175"/>
  <c r="E40" i="175"/>
  <c r="D40" i="175"/>
  <c r="C40" i="175"/>
  <c r="I38" i="175"/>
  <c r="I39" i="175" s="1"/>
  <c r="H38" i="175"/>
  <c r="H39" i="175" s="1"/>
  <c r="G38" i="175"/>
  <c r="G39" i="175" s="1"/>
  <c r="F38" i="175"/>
  <c r="F39" i="175" s="1"/>
  <c r="E38" i="175"/>
  <c r="E39" i="175" s="1"/>
  <c r="D38" i="175"/>
  <c r="D39" i="175" s="1"/>
  <c r="C38" i="175"/>
  <c r="C39" i="175" s="1"/>
  <c r="I27" i="175"/>
  <c r="H27" i="175"/>
  <c r="G27" i="175"/>
  <c r="F27" i="175"/>
  <c r="E27" i="175"/>
  <c r="D27" i="175"/>
  <c r="C27" i="175"/>
  <c r="I26" i="175"/>
  <c r="H26" i="175"/>
  <c r="G26" i="175"/>
  <c r="F26" i="175"/>
  <c r="E26" i="175"/>
  <c r="D26" i="175"/>
  <c r="C26" i="175"/>
  <c r="I24" i="175"/>
  <c r="I25" i="175" s="1"/>
  <c r="H24" i="175"/>
  <c r="H25" i="175" s="1"/>
  <c r="G24" i="175"/>
  <c r="G25" i="175" s="1"/>
  <c r="F24" i="175"/>
  <c r="F25" i="175" s="1"/>
  <c r="E24" i="175"/>
  <c r="E25" i="175" s="1"/>
  <c r="D24" i="175"/>
  <c r="D25" i="175" s="1"/>
  <c r="C24" i="175"/>
  <c r="C25" i="175" s="1"/>
  <c r="I189" i="174" l="1"/>
  <c r="H189" i="174"/>
  <c r="G189" i="174"/>
  <c r="F189" i="174"/>
  <c r="E189" i="174"/>
  <c r="D189" i="174"/>
  <c r="C189" i="174"/>
  <c r="I188" i="174"/>
  <c r="H188" i="174"/>
  <c r="G188" i="174"/>
  <c r="F188" i="174"/>
  <c r="E188" i="174"/>
  <c r="D188" i="174"/>
  <c r="C188" i="174"/>
  <c r="I186" i="174"/>
  <c r="I187" i="174" s="1"/>
  <c r="H186" i="174"/>
  <c r="H187" i="174" s="1"/>
  <c r="G186" i="174"/>
  <c r="G187" i="174" s="1"/>
  <c r="F186" i="174"/>
  <c r="F187" i="174" s="1"/>
  <c r="E186" i="174"/>
  <c r="E187" i="174" s="1"/>
  <c r="D186" i="174"/>
  <c r="D187" i="174" s="1"/>
  <c r="C186" i="174"/>
  <c r="C187" i="174" s="1"/>
  <c r="I175" i="174"/>
  <c r="H175" i="174"/>
  <c r="G175" i="174"/>
  <c r="F175" i="174"/>
  <c r="E175" i="174"/>
  <c r="D175" i="174"/>
  <c r="C175" i="174"/>
  <c r="I174" i="174"/>
  <c r="H174" i="174"/>
  <c r="G174" i="174"/>
  <c r="F174" i="174"/>
  <c r="E174" i="174"/>
  <c r="D174" i="174"/>
  <c r="C174" i="174"/>
  <c r="I172" i="174"/>
  <c r="I173" i="174" s="1"/>
  <c r="H172" i="174"/>
  <c r="H173" i="174" s="1"/>
  <c r="G172" i="174"/>
  <c r="G173" i="174" s="1"/>
  <c r="F172" i="174"/>
  <c r="F173" i="174" s="1"/>
  <c r="E172" i="174"/>
  <c r="E173" i="174" s="1"/>
  <c r="D172" i="174"/>
  <c r="D173" i="174" s="1"/>
  <c r="C172" i="174"/>
  <c r="C173" i="174" s="1"/>
  <c r="I101" i="174"/>
  <c r="H101" i="174"/>
  <c r="G101" i="174"/>
  <c r="F101" i="174"/>
  <c r="E101" i="174"/>
  <c r="D101" i="174"/>
  <c r="C101" i="174"/>
  <c r="I100" i="174"/>
  <c r="H100" i="174"/>
  <c r="G100" i="174"/>
  <c r="F100" i="174"/>
  <c r="E100" i="174"/>
  <c r="D100" i="174"/>
  <c r="C100" i="174"/>
  <c r="I98" i="174"/>
  <c r="I99" i="174" s="1"/>
  <c r="H98" i="174"/>
  <c r="H99" i="174" s="1"/>
  <c r="G98" i="174"/>
  <c r="G99" i="174" s="1"/>
  <c r="F98" i="174"/>
  <c r="F99" i="174" s="1"/>
  <c r="E98" i="174"/>
  <c r="E99" i="174" s="1"/>
  <c r="D98" i="174"/>
  <c r="D99" i="174" s="1"/>
  <c r="C98" i="174"/>
  <c r="C99" i="174" s="1"/>
  <c r="I87" i="174"/>
  <c r="H87" i="174"/>
  <c r="G87" i="174"/>
  <c r="F87" i="174"/>
  <c r="E87" i="174"/>
  <c r="D87" i="174"/>
  <c r="C87" i="174"/>
  <c r="I86" i="174"/>
  <c r="H86" i="174"/>
  <c r="G86" i="174"/>
  <c r="F86" i="174"/>
  <c r="E86" i="174"/>
  <c r="D86" i="174"/>
  <c r="C86" i="174"/>
  <c r="I84" i="174"/>
  <c r="I85" i="174" s="1"/>
  <c r="H84" i="174"/>
  <c r="H85" i="174" s="1"/>
  <c r="G84" i="174"/>
  <c r="G85" i="174" s="1"/>
  <c r="F84" i="174"/>
  <c r="F85" i="174" s="1"/>
  <c r="E84" i="174"/>
  <c r="E85" i="174" s="1"/>
  <c r="D84" i="174"/>
  <c r="D85" i="174" s="1"/>
  <c r="C84" i="174"/>
  <c r="C85" i="174" s="1"/>
  <c r="I71" i="174"/>
  <c r="H71" i="174"/>
  <c r="G71" i="174"/>
  <c r="F71" i="174"/>
  <c r="E71" i="174"/>
  <c r="D71" i="174"/>
  <c r="C71" i="174"/>
  <c r="I70" i="174"/>
  <c r="H70" i="174"/>
  <c r="G70" i="174"/>
  <c r="F70" i="174"/>
  <c r="E70" i="174"/>
  <c r="D70" i="174"/>
  <c r="C70" i="174"/>
  <c r="I68" i="174"/>
  <c r="I69" i="174" s="1"/>
  <c r="H68" i="174"/>
  <c r="H69" i="174" s="1"/>
  <c r="G68" i="174"/>
  <c r="G69" i="174" s="1"/>
  <c r="F68" i="174"/>
  <c r="F69" i="174" s="1"/>
  <c r="E68" i="174"/>
  <c r="E69" i="174" s="1"/>
  <c r="D68" i="174"/>
  <c r="D69" i="174" s="1"/>
  <c r="C68" i="174"/>
  <c r="C69" i="174" s="1"/>
  <c r="I57" i="174"/>
  <c r="H57" i="174"/>
  <c r="G57" i="174"/>
  <c r="F57" i="174"/>
  <c r="E57" i="174"/>
  <c r="D57" i="174"/>
  <c r="C57" i="174"/>
  <c r="I56" i="174"/>
  <c r="H56" i="174"/>
  <c r="G56" i="174"/>
  <c r="F56" i="174"/>
  <c r="E56" i="174"/>
  <c r="D56" i="174"/>
  <c r="C56" i="174"/>
  <c r="D55" i="174"/>
  <c r="I54" i="174"/>
  <c r="I55" i="174" s="1"/>
  <c r="H54" i="174"/>
  <c r="H55" i="174" s="1"/>
  <c r="G54" i="174"/>
  <c r="G55" i="174" s="1"/>
  <c r="F54" i="174"/>
  <c r="F55" i="174" s="1"/>
  <c r="E54" i="174"/>
  <c r="E55" i="174" s="1"/>
  <c r="D54" i="174"/>
  <c r="C54" i="174"/>
  <c r="C55" i="174" s="1"/>
  <c r="I41" i="174"/>
  <c r="H41" i="174"/>
  <c r="G41" i="174"/>
  <c r="F41" i="174"/>
  <c r="E41" i="174"/>
  <c r="D41" i="174"/>
  <c r="C41" i="174"/>
  <c r="I40" i="174"/>
  <c r="H40" i="174"/>
  <c r="G40" i="174"/>
  <c r="F40" i="174"/>
  <c r="E40" i="174"/>
  <c r="D40" i="174"/>
  <c r="C40" i="174"/>
  <c r="I38" i="174"/>
  <c r="I39" i="174" s="1"/>
  <c r="H38" i="174"/>
  <c r="H39" i="174" s="1"/>
  <c r="G38" i="174"/>
  <c r="G39" i="174" s="1"/>
  <c r="F38" i="174"/>
  <c r="F39" i="174" s="1"/>
  <c r="E38" i="174"/>
  <c r="E39" i="174" s="1"/>
  <c r="D38" i="174"/>
  <c r="D39" i="174" s="1"/>
  <c r="C38" i="174"/>
  <c r="C39" i="174" s="1"/>
  <c r="I27" i="174"/>
  <c r="H27" i="174"/>
  <c r="G27" i="174"/>
  <c r="F27" i="174"/>
  <c r="E27" i="174"/>
  <c r="D27" i="174"/>
  <c r="C27" i="174"/>
  <c r="I26" i="174"/>
  <c r="H26" i="174"/>
  <c r="G26" i="174"/>
  <c r="F26" i="174"/>
  <c r="E26" i="174"/>
  <c r="D26" i="174"/>
  <c r="C26" i="174"/>
  <c r="I24" i="174"/>
  <c r="I25" i="174" s="1"/>
  <c r="H24" i="174"/>
  <c r="H25" i="174" s="1"/>
  <c r="G24" i="174"/>
  <c r="G25" i="174" s="1"/>
  <c r="F24" i="174"/>
  <c r="F25" i="174" s="1"/>
  <c r="E24" i="174"/>
  <c r="E25" i="174" s="1"/>
  <c r="D24" i="174"/>
  <c r="D25" i="174" s="1"/>
  <c r="C24" i="174"/>
  <c r="C25" i="174" s="1"/>
  <c r="I189" i="173" l="1"/>
  <c r="H189" i="173"/>
  <c r="G189" i="173"/>
  <c r="F189" i="173"/>
  <c r="E189" i="173"/>
  <c r="D189" i="173"/>
  <c r="C189" i="173"/>
  <c r="I188" i="173"/>
  <c r="H188" i="173"/>
  <c r="G188" i="173"/>
  <c r="F188" i="173"/>
  <c r="E188" i="173"/>
  <c r="D188" i="173"/>
  <c r="C188" i="173"/>
  <c r="I186" i="173"/>
  <c r="I187" i="173" s="1"/>
  <c r="H186" i="173"/>
  <c r="H187" i="173" s="1"/>
  <c r="G186" i="173"/>
  <c r="G187" i="173" s="1"/>
  <c r="F186" i="173"/>
  <c r="F187" i="173" s="1"/>
  <c r="E186" i="173"/>
  <c r="E187" i="173" s="1"/>
  <c r="D186" i="173"/>
  <c r="D187" i="173" s="1"/>
  <c r="C186" i="173"/>
  <c r="C187" i="173" s="1"/>
  <c r="I161" i="173"/>
  <c r="H161" i="173"/>
  <c r="G161" i="173"/>
  <c r="F161" i="173"/>
  <c r="E161" i="173"/>
  <c r="D161" i="173"/>
  <c r="C161" i="173"/>
  <c r="I160" i="173"/>
  <c r="H160" i="173"/>
  <c r="G160" i="173"/>
  <c r="F160" i="173"/>
  <c r="E160" i="173"/>
  <c r="D160" i="173"/>
  <c r="C160" i="173"/>
  <c r="I158" i="173"/>
  <c r="I159" i="173" s="1"/>
  <c r="H158" i="173"/>
  <c r="H159" i="173" s="1"/>
  <c r="G158" i="173"/>
  <c r="G159" i="173" s="1"/>
  <c r="F158" i="173"/>
  <c r="F159" i="173" s="1"/>
  <c r="E158" i="173"/>
  <c r="E159" i="173" s="1"/>
  <c r="D158" i="173"/>
  <c r="D159" i="173" s="1"/>
  <c r="C158" i="173"/>
  <c r="C159" i="173" s="1"/>
  <c r="I147" i="173"/>
  <c r="H147" i="173"/>
  <c r="G147" i="173"/>
  <c r="F147" i="173"/>
  <c r="E147" i="173"/>
  <c r="D147" i="173"/>
  <c r="C147" i="173"/>
  <c r="I146" i="173"/>
  <c r="H146" i="173"/>
  <c r="G146" i="173"/>
  <c r="F146" i="173"/>
  <c r="E146" i="173"/>
  <c r="D146" i="173"/>
  <c r="C146" i="173"/>
  <c r="I144" i="173"/>
  <c r="I145" i="173" s="1"/>
  <c r="H144" i="173"/>
  <c r="H145" i="173" s="1"/>
  <c r="G144" i="173"/>
  <c r="G145" i="173" s="1"/>
  <c r="F144" i="173"/>
  <c r="F145" i="173" s="1"/>
  <c r="E144" i="173"/>
  <c r="E145" i="173" s="1"/>
  <c r="D144" i="173"/>
  <c r="D145" i="173" s="1"/>
  <c r="C144" i="173"/>
  <c r="C145" i="173" s="1"/>
  <c r="I133" i="173"/>
  <c r="H133" i="173"/>
  <c r="G133" i="173"/>
  <c r="F133" i="173"/>
  <c r="E133" i="173"/>
  <c r="D133" i="173"/>
  <c r="C133" i="173"/>
  <c r="I132" i="173"/>
  <c r="H132" i="173"/>
  <c r="G132" i="173"/>
  <c r="F132" i="173"/>
  <c r="E132" i="173"/>
  <c r="D132" i="173"/>
  <c r="C132" i="173"/>
  <c r="I130" i="173"/>
  <c r="I131" i="173" s="1"/>
  <c r="H130" i="173"/>
  <c r="H131" i="173" s="1"/>
  <c r="G130" i="173"/>
  <c r="G131" i="173" s="1"/>
  <c r="F130" i="173"/>
  <c r="F131" i="173" s="1"/>
  <c r="E130" i="173"/>
  <c r="E131" i="173" s="1"/>
  <c r="D130" i="173"/>
  <c r="D131" i="173" s="1"/>
  <c r="C130" i="173"/>
  <c r="C131" i="173" s="1"/>
  <c r="I101" i="173"/>
  <c r="H101" i="173"/>
  <c r="G101" i="173"/>
  <c r="F101" i="173"/>
  <c r="E101" i="173"/>
  <c r="D101" i="173"/>
  <c r="C101" i="173"/>
  <c r="I100" i="173"/>
  <c r="H100" i="173"/>
  <c r="G100" i="173"/>
  <c r="F100" i="173"/>
  <c r="E100" i="173"/>
  <c r="D100" i="173"/>
  <c r="C100" i="173"/>
  <c r="D99" i="173"/>
  <c r="I98" i="173"/>
  <c r="I99" i="173" s="1"/>
  <c r="H98" i="173"/>
  <c r="H99" i="173" s="1"/>
  <c r="G98" i="173"/>
  <c r="G99" i="173" s="1"/>
  <c r="F98" i="173"/>
  <c r="F99" i="173" s="1"/>
  <c r="E98" i="173"/>
  <c r="E99" i="173" s="1"/>
  <c r="D98" i="173"/>
  <c r="C98" i="173"/>
  <c r="C99" i="173" s="1"/>
  <c r="I87" i="173"/>
  <c r="H87" i="173"/>
  <c r="G87" i="173"/>
  <c r="F87" i="173"/>
  <c r="E87" i="173"/>
  <c r="D87" i="173"/>
  <c r="C87" i="173"/>
  <c r="I86" i="173"/>
  <c r="H86" i="173"/>
  <c r="G86" i="173"/>
  <c r="F86" i="173"/>
  <c r="E86" i="173"/>
  <c r="D86" i="173"/>
  <c r="C86" i="173"/>
  <c r="I84" i="173"/>
  <c r="I85" i="173" s="1"/>
  <c r="H84" i="173"/>
  <c r="H85" i="173" s="1"/>
  <c r="G84" i="173"/>
  <c r="G85" i="173" s="1"/>
  <c r="F84" i="173"/>
  <c r="F85" i="173" s="1"/>
  <c r="E84" i="173"/>
  <c r="E85" i="173" s="1"/>
  <c r="D84" i="173"/>
  <c r="D85" i="173" s="1"/>
  <c r="C84" i="173"/>
  <c r="C85" i="173" s="1"/>
  <c r="I71" i="173"/>
  <c r="H71" i="173"/>
  <c r="G71" i="173"/>
  <c r="F71" i="173"/>
  <c r="E71" i="173"/>
  <c r="D71" i="173"/>
  <c r="C71" i="173"/>
  <c r="I70" i="173"/>
  <c r="H70" i="173"/>
  <c r="G70" i="173"/>
  <c r="F70" i="173"/>
  <c r="E70" i="173"/>
  <c r="D70" i="173"/>
  <c r="C70" i="173"/>
  <c r="I68" i="173"/>
  <c r="I69" i="173" s="1"/>
  <c r="H68" i="173"/>
  <c r="H69" i="173" s="1"/>
  <c r="G68" i="173"/>
  <c r="G69" i="173" s="1"/>
  <c r="F68" i="173"/>
  <c r="F69" i="173" s="1"/>
  <c r="E68" i="173"/>
  <c r="E69" i="173" s="1"/>
  <c r="D68" i="173"/>
  <c r="D69" i="173" s="1"/>
  <c r="C68" i="173"/>
  <c r="C69" i="173" s="1"/>
  <c r="I57" i="173"/>
  <c r="H57" i="173"/>
  <c r="G57" i="173"/>
  <c r="F57" i="173"/>
  <c r="E57" i="173"/>
  <c r="D57" i="173"/>
  <c r="C57" i="173"/>
  <c r="I56" i="173"/>
  <c r="H56" i="173"/>
  <c r="G56" i="173"/>
  <c r="F56" i="173"/>
  <c r="E56" i="173"/>
  <c r="D56" i="173"/>
  <c r="C56" i="173"/>
  <c r="I54" i="173"/>
  <c r="I55" i="173" s="1"/>
  <c r="H54" i="173"/>
  <c r="H55" i="173" s="1"/>
  <c r="G54" i="173"/>
  <c r="G55" i="173" s="1"/>
  <c r="F54" i="173"/>
  <c r="F55" i="173" s="1"/>
  <c r="E54" i="173"/>
  <c r="E55" i="173" s="1"/>
  <c r="D54" i="173"/>
  <c r="D55" i="173" s="1"/>
  <c r="C54" i="173"/>
  <c r="C55" i="173" s="1"/>
  <c r="I41" i="173"/>
  <c r="H41" i="173"/>
  <c r="G41" i="173"/>
  <c r="F41" i="173"/>
  <c r="E41" i="173"/>
  <c r="D41" i="173"/>
  <c r="C41" i="173"/>
  <c r="I40" i="173"/>
  <c r="H40" i="173"/>
  <c r="G40" i="173"/>
  <c r="F40" i="173"/>
  <c r="E40" i="173"/>
  <c r="D40" i="173"/>
  <c r="C40" i="173"/>
  <c r="I38" i="173"/>
  <c r="I39" i="173" s="1"/>
  <c r="H38" i="173"/>
  <c r="H39" i="173" s="1"/>
  <c r="G38" i="173"/>
  <c r="G39" i="173" s="1"/>
  <c r="F38" i="173"/>
  <c r="F39" i="173" s="1"/>
  <c r="E38" i="173"/>
  <c r="E39" i="173" s="1"/>
  <c r="D38" i="173"/>
  <c r="D39" i="173" s="1"/>
  <c r="C38" i="173"/>
  <c r="C39" i="173" s="1"/>
  <c r="I27" i="173"/>
  <c r="H27" i="173"/>
  <c r="G27" i="173"/>
  <c r="F27" i="173"/>
  <c r="E27" i="173"/>
  <c r="D27" i="173"/>
  <c r="C27" i="173"/>
  <c r="I26" i="173"/>
  <c r="H26" i="173"/>
  <c r="G26" i="173"/>
  <c r="F26" i="173"/>
  <c r="E26" i="173"/>
  <c r="D26" i="173"/>
  <c r="C26" i="173"/>
  <c r="I24" i="173"/>
  <c r="I25" i="173" s="1"/>
  <c r="H24" i="173"/>
  <c r="H25" i="173" s="1"/>
  <c r="G24" i="173"/>
  <c r="G25" i="173" s="1"/>
  <c r="F24" i="173"/>
  <c r="F25" i="173" s="1"/>
  <c r="E24" i="173"/>
  <c r="E25" i="173" s="1"/>
  <c r="D24" i="173"/>
  <c r="D25" i="173" s="1"/>
  <c r="C24" i="173"/>
  <c r="C25" i="173" s="1"/>
  <c r="I101" i="172" l="1"/>
  <c r="H101" i="172"/>
  <c r="G101" i="172"/>
  <c r="F101" i="172"/>
  <c r="E101" i="172"/>
  <c r="D101" i="172"/>
  <c r="C101" i="172"/>
  <c r="I100" i="172"/>
  <c r="H100" i="172"/>
  <c r="G100" i="172"/>
  <c r="F100" i="172"/>
  <c r="E100" i="172"/>
  <c r="D100" i="172"/>
  <c r="C100" i="172"/>
  <c r="I98" i="172"/>
  <c r="I99" i="172" s="1"/>
  <c r="H98" i="172"/>
  <c r="H99" i="172" s="1"/>
  <c r="G98" i="172"/>
  <c r="G99" i="172" s="1"/>
  <c r="F98" i="172"/>
  <c r="F99" i="172" s="1"/>
  <c r="E98" i="172"/>
  <c r="E99" i="172" s="1"/>
  <c r="D98" i="172"/>
  <c r="D99" i="172" s="1"/>
  <c r="C98" i="172"/>
  <c r="C99" i="172" s="1"/>
  <c r="I87" i="172"/>
  <c r="H87" i="172"/>
  <c r="G87" i="172"/>
  <c r="F87" i="172"/>
  <c r="E87" i="172"/>
  <c r="D87" i="172"/>
  <c r="C87" i="172"/>
  <c r="I86" i="172"/>
  <c r="H86" i="172"/>
  <c r="G86" i="172"/>
  <c r="F86" i="172"/>
  <c r="E86" i="172"/>
  <c r="D86" i="172"/>
  <c r="C86" i="172"/>
  <c r="I84" i="172"/>
  <c r="I85" i="172" s="1"/>
  <c r="H84" i="172"/>
  <c r="H85" i="172" s="1"/>
  <c r="G84" i="172"/>
  <c r="G85" i="172" s="1"/>
  <c r="F84" i="172"/>
  <c r="F85" i="172" s="1"/>
  <c r="E84" i="172"/>
  <c r="E85" i="172" s="1"/>
  <c r="D84" i="172"/>
  <c r="D85" i="172" s="1"/>
  <c r="C84" i="172"/>
  <c r="C85" i="172" s="1"/>
  <c r="I71" i="172"/>
  <c r="H71" i="172"/>
  <c r="G71" i="172"/>
  <c r="F71" i="172"/>
  <c r="E71" i="172"/>
  <c r="D71" i="172"/>
  <c r="C71" i="172"/>
  <c r="I70" i="172"/>
  <c r="H70" i="172"/>
  <c r="G70" i="172"/>
  <c r="F70" i="172"/>
  <c r="E70" i="172"/>
  <c r="D70" i="172"/>
  <c r="C70" i="172"/>
  <c r="I68" i="172"/>
  <c r="I69" i="172" s="1"/>
  <c r="H68" i="172"/>
  <c r="H69" i="172" s="1"/>
  <c r="G68" i="172"/>
  <c r="G69" i="172" s="1"/>
  <c r="F68" i="172"/>
  <c r="F69" i="172" s="1"/>
  <c r="E68" i="172"/>
  <c r="E69" i="172" s="1"/>
  <c r="D68" i="172"/>
  <c r="D69" i="172" s="1"/>
  <c r="C68" i="172"/>
  <c r="C69" i="172" s="1"/>
  <c r="I57" i="172"/>
  <c r="H57" i="172"/>
  <c r="G57" i="172"/>
  <c r="F57" i="172"/>
  <c r="E57" i="172"/>
  <c r="D57" i="172"/>
  <c r="C57" i="172"/>
  <c r="I56" i="172"/>
  <c r="H56" i="172"/>
  <c r="G56" i="172"/>
  <c r="F56" i="172"/>
  <c r="E56" i="172"/>
  <c r="D56" i="172"/>
  <c r="C56" i="172"/>
  <c r="I54" i="172"/>
  <c r="I55" i="172" s="1"/>
  <c r="H54" i="172"/>
  <c r="H55" i="172" s="1"/>
  <c r="G54" i="172"/>
  <c r="G55" i="172" s="1"/>
  <c r="F54" i="172"/>
  <c r="F55" i="172" s="1"/>
  <c r="E54" i="172"/>
  <c r="E55" i="172" s="1"/>
  <c r="D54" i="172"/>
  <c r="D55" i="172" s="1"/>
  <c r="C54" i="172"/>
  <c r="C55" i="172" s="1"/>
  <c r="I41" i="172"/>
  <c r="H41" i="172"/>
  <c r="G41" i="172"/>
  <c r="F41" i="172"/>
  <c r="E41" i="172"/>
  <c r="D41" i="172"/>
  <c r="C41" i="172"/>
  <c r="I40" i="172"/>
  <c r="H40" i="172"/>
  <c r="G40" i="172"/>
  <c r="F40" i="172"/>
  <c r="E40" i="172"/>
  <c r="D40" i="172"/>
  <c r="C40" i="172"/>
  <c r="I38" i="172"/>
  <c r="I39" i="172" s="1"/>
  <c r="H38" i="172"/>
  <c r="H39" i="172" s="1"/>
  <c r="G38" i="172"/>
  <c r="G39" i="172" s="1"/>
  <c r="F38" i="172"/>
  <c r="F39" i="172" s="1"/>
  <c r="E38" i="172"/>
  <c r="E39" i="172" s="1"/>
  <c r="D38" i="172"/>
  <c r="D39" i="172" s="1"/>
  <c r="C38" i="172"/>
  <c r="C39" i="172" s="1"/>
  <c r="I27" i="172"/>
  <c r="H27" i="172"/>
  <c r="G27" i="172"/>
  <c r="F27" i="172"/>
  <c r="E27" i="172"/>
  <c r="D27" i="172"/>
  <c r="C27" i="172"/>
  <c r="I26" i="172"/>
  <c r="H26" i="172"/>
  <c r="G26" i="172"/>
  <c r="F26" i="172"/>
  <c r="E26" i="172"/>
  <c r="D26" i="172"/>
  <c r="C26" i="172"/>
  <c r="I24" i="172"/>
  <c r="I25" i="172" s="1"/>
  <c r="H24" i="172"/>
  <c r="H25" i="172" s="1"/>
  <c r="G24" i="172"/>
  <c r="G25" i="172" s="1"/>
  <c r="F24" i="172"/>
  <c r="F25" i="172" s="1"/>
  <c r="E24" i="172"/>
  <c r="E25" i="172" s="1"/>
  <c r="D24" i="172"/>
  <c r="D25" i="172" s="1"/>
  <c r="C24" i="172"/>
  <c r="C25" i="172" s="1"/>
  <c r="I189" i="171" l="1"/>
  <c r="H189" i="171"/>
  <c r="G189" i="171"/>
  <c r="F189" i="171"/>
  <c r="E189" i="171"/>
  <c r="D189" i="171"/>
  <c r="C189" i="171"/>
  <c r="I188" i="171"/>
  <c r="H188" i="171"/>
  <c r="G188" i="171"/>
  <c r="F188" i="171"/>
  <c r="E188" i="171"/>
  <c r="D188" i="171"/>
  <c r="C188" i="171"/>
  <c r="I186" i="171"/>
  <c r="I187" i="171" s="1"/>
  <c r="H186" i="171"/>
  <c r="H187" i="171" s="1"/>
  <c r="G186" i="171"/>
  <c r="G187" i="171" s="1"/>
  <c r="F186" i="171"/>
  <c r="F187" i="171" s="1"/>
  <c r="E186" i="171"/>
  <c r="E187" i="171" s="1"/>
  <c r="D186" i="171"/>
  <c r="D187" i="171" s="1"/>
  <c r="C186" i="171"/>
  <c r="C187" i="171" s="1"/>
  <c r="I175" i="171"/>
  <c r="H175" i="171"/>
  <c r="G175" i="171"/>
  <c r="F175" i="171"/>
  <c r="E175" i="171"/>
  <c r="D175" i="171"/>
  <c r="C175" i="171"/>
  <c r="I174" i="171"/>
  <c r="H174" i="171"/>
  <c r="G174" i="171"/>
  <c r="F174" i="171"/>
  <c r="E174" i="171"/>
  <c r="D174" i="171"/>
  <c r="C174" i="171"/>
  <c r="I172" i="171"/>
  <c r="I173" i="171" s="1"/>
  <c r="H172" i="171"/>
  <c r="H173" i="171" s="1"/>
  <c r="G172" i="171"/>
  <c r="G173" i="171" s="1"/>
  <c r="F172" i="171"/>
  <c r="F173" i="171" s="1"/>
  <c r="E172" i="171"/>
  <c r="E173" i="171" s="1"/>
  <c r="D172" i="171"/>
  <c r="D173" i="171" s="1"/>
  <c r="C172" i="171"/>
  <c r="C173" i="171" s="1"/>
  <c r="I161" i="171"/>
  <c r="H161" i="171"/>
  <c r="G161" i="171"/>
  <c r="F161" i="171"/>
  <c r="E161" i="171"/>
  <c r="D161" i="171"/>
  <c r="C161" i="171"/>
  <c r="I160" i="171"/>
  <c r="H160" i="171"/>
  <c r="G160" i="171"/>
  <c r="F160" i="171"/>
  <c r="E160" i="171"/>
  <c r="D160" i="171"/>
  <c r="C160" i="171"/>
  <c r="I158" i="171"/>
  <c r="I159" i="171" s="1"/>
  <c r="H158" i="171"/>
  <c r="H159" i="171" s="1"/>
  <c r="G158" i="171"/>
  <c r="G159" i="171" s="1"/>
  <c r="F158" i="171"/>
  <c r="F159" i="171" s="1"/>
  <c r="E158" i="171"/>
  <c r="E159" i="171" s="1"/>
  <c r="D158" i="171"/>
  <c r="D159" i="171" s="1"/>
  <c r="C158" i="171"/>
  <c r="C159" i="171" s="1"/>
  <c r="I147" i="171"/>
  <c r="H147" i="171"/>
  <c r="G147" i="171"/>
  <c r="F147" i="171"/>
  <c r="E147" i="171"/>
  <c r="D147" i="171"/>
  <c r="C147" i="171"/>
  <c r="I146" i="171"/>
  <c r="H146" i="171"/>
  <c r="G146" i="171"/>
  <c r="F146" i="171"/>
  <c r="E146" i="171"/>
  <c r="D146" i="171"/>
  <c r="C146" i="171"/>
  <c r="I144" i="171"/>
  <c r="I145" i="171" s="1"/>
  <c r="H144" i="171"/>
  <c r="H145" i="171" s="1"/>
  <c r="G144" i="171"/>
  <c r="G145" i="171" s="1"/>
  <c r="F144" i="171"/>
  <c r="F145" i="171" s="1"/>
  <c r="E144" i="171"/>
  <c r="E145" i="171" s="1"/>
  <c r="D144" i="171"/>
  <c r="D145" i="171" s="1"/>
  <c r="C144" i="171"/>
  <c r="C145" i="171" s="1"/>
  <c r="I133" i="171"/>
  <c r="H133" i="171"/>
  <c r="G133" i="171"/>
  <c r="F133" i="171"/>
  <c r="E133" i="171"/>
  <c r="D133" i="171"/>
  <c r="C133" i="171"/>
  <c r="I132" i="171"/>
  <c r="H132" i="171"/>
  <c r="G132" i="171"/>
  <c r="F132" i="171"/>
  <c r="E132" i="171"/>
  <c r="D132" i="171"/>
  <c r="C132" i="171"/>
  <c r="I130" i="171"/>
  <c r="I131" i="171" s="1"/>
  <c r="H130" i="171"/>
  <c r="H131" i="171" s="1"/>
  <c r="G130" i="171"/>
  <c r="G131" i="171" s="1"/>
  <c r="F130" i="171"/>
  <c r="F131" i="171" s="1"/>
  <c r="E130" i="171"/>
  <c r="E131" i="171" s="1"/>
  <c r="D130" i="171"/>
  <c r="D131" i="171" s="1"/>
  <c r="C130" i="171"/>
  <c r="C131" i="171" s="1"/>
  <c r="I101" i="171"/>
  <c r="H101" i="171"/>
  <c r="G101" i="171"/>
  <c r="F101" i="171"/>
  <c r="E101" i="171"/>
  <c r="D101" i="171"/>
  <c r="C101" i="171"/>
  <c r="I100" i="171"/>
  <c r="H100" i="171"/>
  <c r="G100" i="171"/>
  <c r="F100" i="171"/>
  <c r="E100" i="171"/>
  <c r="D100" i="171"/>
  <c r="C100" i="171"/>
  <c r="I98" i="171"/>
  <c r="I99" i="171" s="1"/>
  <c r="H98" i="171"/>
  <c r="H99" i="171" s="1"/>
  <c r="G98" i="171"/>
  <c r="G99" i="171" s="1"/>
  <c r="F98" i="171"/>
  <c r="F99" i="171" s="1"/>
  <c r="E98" i="171"/>
  <c r="E99" i="171" s="1"/>
  <c r="D98" i="171"/>
  <c r="D99" i="171" s="1"/>
  <c r="C98" i="171"/>
  <c r="C99" i="171" s="1"/>
  <c r="I87" i="171"/>
  <c r="H87" i="171"/>
  <c r="G87" i="171"/>
  <c r="F87" i="171"/>
  <c r="E87" i="171"/>
  <c r="D87" i="171"/>
  <c r="C87" i="171"/>
  <c r="I86" i="171"/>
  <c r="H86" i="171"/>
  <c r="G86" i="171"/>
  <c r="F86" i="171"/>
  <c r="E86" i="171"/>
  <c r="D86" i="171"/>
  <c r="C86" i="171"/>
  <c r="I84" i="171"/>
  <c r="I85" i="171" s="1"/>
  <c r="H84" i="171"/>
  <c r="H85" i="171" s="1"/>
  <c r="G84" i="171"/>
  <c r="G85" i="171" s="1"/>
  <c r="F84" i="171"/>
  <c r="F85" i="171" s="1"/>
  <c r="E84" i="171"/>
  <c r="E85" i="171" s="1"/>
  <c r="D84" i="171"/>
  <c r="D85" i="171" s="1"/>
  <c r="C84" i="171"/>
  <c r="C85" i="171" s="1"/>
  <c r="I71" i="171"/>
  <c r="H71" i="171"/>
  <c r="G71" i="171"/>
  <c r="F71" i="171"/>
  <c r="E71" i="171"/>
  <c r="D71" i="171"/>
  <c r="C71" i="171"/>
  <c r="I70" i="171"/>
  <c r="H70" i="171"/>
  <c r="G70" i="171"/>
  <c r="F70" i="171"/>
  <c r="E70" i="171"/>
  <c r="D70" i="171"/>
  <c r="C70" i="171"/>
  <c r="I68" i="171"/>
  <c r="I69" i="171" s="1"/>
  <c r="H68" i="171"/>
  <c r="H69" i="171" s="1"/>
  <c r="G68" i="171"/>
  <c r="G69" i="171" s="1"/>
  <c r="F68" i="171"/>
  <c r="F69" i="171" s="1"/>
  <c r="E68" i="171"/>
  <c r="E69" i="171" s="1"/>
  <c r="D68" i="171"/>
  <c r="D69" i="171" s="1"/>
  <c r="C68" i="171"/>
  <c r="C69" i="171" s="1"/>
  <c r="I57" i="171"/>
  <c r="H57" i="171"/>
  <c r="G57" i="171"/>
  <c r="F57" i="171"/>
  <c r="E57" i="171"/>
  <c r="D57" i="171"/>
  <c r="C57" i="171"/>
  <c r="I56" i="171"/>
  <c r="H56" i="171"/>
  <c r="G56" i="171"/>
  <c r="F56" i="171"/>
  <c r="E56" i="171"/>
  <c r="D56" i="171"/>
  <c r="C56" i="171"/>
  <c r="I54" i="171"/>
  <c r="I55" i="171" s="1"/>
  <c r="H54" i="171"/>
  <c r="H55" i="171" s="1"/>
  <c r="G54" i="171"/>
  <c r="G55" i="171" s="1"/>
  <c r="F54" i="171"/>
  <c r="F55" i="171" s="1"/>
  <c r="E54" i="171"/>
  <c r="E55" i="171" s="1"/>
  <c r="D54" i="171"/>
  <c r="D55" i="171" s="1"/>
  <c r="C54" i="171"/>
  <c r="C55" i="171" s="1"/>
  <c r="I41" i="171"/>
  <c r="H41" i="171"/>
  <c r="G41" i="171"/>
  <c r="F41" i="171"/>
  <c r="E41" i="171"/>
  <c r="D41" i="171"/>
  <c r="C41" i="171"/>
  <c r="I40" i="171"/>
  <c r="H40" i="171"/>
  <c r="G40" i="171"/>
  <c r="F40" i="171"/>
  <c r="E40" i="171"/>
  <c r="D40" i="171"/>
  <c r="C40" i="171"/>
  <c r="I38" i="171"/>
  <c r="I39" i="171" s="1"/>
  <c r="H38" i="171"/>
  <c r="H39" i="171" s="1"/>
  <c r="G38" i="171"/>
  <c r="G39" i="171" s="1"/>
  <c r="F38" i="171"/>
  <c r="F39" i="171" s="1"/>
  <c r="E38" i="171"/>
  <c r="E39" i="171" s="1"/>
  <c r="D38" i="171"/>
  <c r="D39" i="171" s="1"/>
  <c r="C38" i="171"/>
  <c r="C39" i="171" s="1"/>
  <c r="I27" i="171"/>
  <c r="H27" i="171"/>
  <c r="G27" i="171"/>
  <c r="F27" i="171"/>
  <c r="E27" i="171"/>
  <c r="D27" i="171"/>
  <c r="C27" i="171"/>
  <c r="I26" i="171"/>
  <c r="H26" i="171"/>
  <c r="G26" i="171"/>
  <c r="F26" i="171"/>
  <c r="E26" i="171"/>
  <c r="D26" i="171"/>
  <c r="C26" i="171"/>
  <c r="I24" i="171"/>
  <c r="I25" i="171" s="1"/>
  <c r="H24" i="171"/>
  <c r="H25" i="171" s="1"/>
  <c r="G24" i="171"/>
  <c r="G25" i="171" s="1"/>
  <c r="F24" i="171"/>
  <c r="F25" i="171" s="1"/>
  <c r="E24" i="171"/>
  <c r="E25" i="171" s="1"/>
  <c r="D24" i="171"/>
  <c r="D25" i="171" s="1"/>
  <c r="C24" i="171"/>
  <c r="C25" i="171" s="1"/>
  <c r="H37" i="170" l="1"/>
  <c r="E53" i="170"/>
  <c r="E34" i="169" l="1"/>
  <c r="I101" i="169"/>
  <c r="H101" i="169"/>
  <c r="G101" i="169"/>
  <c r="F101" i="169"/>
  <c r="E101" i="169"/>
  <c r="D101" i="169"/>
  <c r="C101" i="169"/>
  <c r="I100" i="169"/>
  <c r="H100" i="169"/>
  <c r="G100" i="169"/>
  <c r="F100" i="169"/>
  <c r="E100" i="169"/>
  <c r="D100" i="169"/>
  <c r="C100" i="169"/>
  <c r="I98" i="169"/>
  <c r="I99" i="169" s="1"/>
  <c r="H98" i="169"/>
  <c r="H99" i="169" s="1"/>
  <c r="G98" i="169"/>
  <c r="G99" i="169" s="1"/>
  <c r="F98" i="169"/>
  <c r="F99" i="169" s="1"/>
  <c r="E98" i="169"/>
  <c r="E99" i="169" s="1"/>
  <c r="D98" i="169"/>
  <c r="D99" i="169" s="1"/>
  <c r="C98" i="169"/>
  <c r="C99" i="169" s="1"/>
  <c r="I87" i="169"/>
  <c r="H87" i="169"/>
  <c r="G87" i="169"/>
  <c r="F87" i="169"/>
  <c r="E87" i="169"/>
  <c r="D87" i="169"/>
  <c r="C87" i="169"/>
  <c r="I86" i="169"/>
  <c r="H86" i="169"/>
  <c r="G86" i="169"/>
  <c r="F86" i="169"/>
  <c r="E86" i="169"/>
  <c r="D86" i="169"/>
  <c r="C86" i="169"/>
  <c r="I84" i="169"/>
  <c r="I85" i="169" s="1"/>
  <c r="H84" i="169"/>
  <c r="H85" i="169" s="1"/>
  <c r="G84" i="169"/>
  <c r="G85" i="169" s="1"/>
  <c r="F84" i="169"/>
  <c r="F85" i="169" s="1"/>
  <c r="E84" i="169"/>
  <c r="E85" i="169" s="1"/>
  <c r="D84" i="169"/>
  <c r="D85" i="169" s="1"/>
  <c r="C84" i="169"/>
  <c r="C85" i="169" s="1"/>
  <c r="I71" i="169"/>
  <c r="H71" i="169"/>
  <c r="G71" i="169"/>
  <c r="F71" i="169"/>
  <c r="E71" i="169"/>
  <c r="D71" i="169"/>
  <c r="C71" i="169"/>
  <c r="I70" i="169"/>
  <c r="H70" i="169"/>
  <c r="G70" i="169"/>
  <c r="F70" i="169"/>
  <c r="E70" i="169"/>
  <c r="D70" i="169"/>
  <c r="C70" i="169"/>
  <c r="I68" i="169"/>
  <c r="I69" i="169" s="1"/>
  <c r="H68" i="169"/>
  <c r="H69" i="169" s="1"/>
  <c r="G68" i="169"/>
  <c r="G69" i="169" s="1"/>
  <c r="F68" i="169"/>
  <c r="F69" i="169" s="1"/>
  <c r="E68" i="169"/>
  <c r="E69" i="169" s="1"/>
  <c r="D68" i="169"/>
  <c r="D69" i="169" s="1"/>
  <c r="C68" i="169"/>
  <c r="C69" i="169" s="1"/>
  <c r="I57" i="169"/>
  <c r="H57" i="169"/>
  <c r="G57" i="169"/>
  <c r="F57" i="169"/>
  <c r="E57" i="169"/>
  <c r="D57" i="169"/>
  <c r="C57" i="169"/>
  <c r="I56" i="169"/>
  <c r="H56" i="169"/>
  <c r="G56" i="169"/>
  <c r="F56" i="169"/>
  <c r="E56" i="169"/>
  <c r="D56" i="169"/>
  <c r="C56" i="169"/>
  <c r="I54" i="169"/>
  <c r="I55" i="169" s="1"/>
  <c r="H54" i="169"/>
  <c r="H55" i="169" s="1"/>
  <c r="G54" i="169"/>
  <c r="G55" i="169" s="1"/>
  <c r="F54" i="169"/>
  <c r="F55" i="169" s="1"/>
  <c r="E54" i="169"/>
  <c r="E55" i="169" s="1"/>
  <c r="D54" i="169"/>
  <c r="D55" i="169" s="1"/>
  <c r="C54" i="169"/>
  <c r="C55" i="169" s="1"/>
  <c r="I41" i="169"/>
  <c r="H41" i="169"/>
  <c r="G41" i="169"/>
  <c r="F41" i="169"/>
  <c r="E41" i="169"/>
  <c r="D41" i="169"/>
  <c r="C41" i="169"/>
  <c r="I40" i="169"/>
  <c r="H40" i="169"/>
  <c r="G40" i="169"/>
  <c r="F40" i="169"/>
  <c r="E40" i="169"/>
  <c r="D40" i="169"/>
  <c r="C40" i="169"/>
  <c r="I38" i="169"/>
  <c r="I39" i="169" s="1"/>
  <c r="H38" i="169"/>
  <c r="H39" i="169" s="1"/>
  <c r="G38" i="169"/>
  <c r="G39" i="169" s="1"/>
  <c r="F38" i="169"/>
  <c r="F39" i="169" s="1"/>
  <c r="E38" i="169"/>
  <c r="E39" i="169" s="1"/>
  <c r="D38" i="169"/>
  <c r="D39" i="169" s="1"/>
  <c r="C38" i="169"/>
  <c r="C39" i="169" s="1"/>
  <c r="I27" i="169"/>
  <c r="H27" i="169"/>
  <c r="G27" i="169"/>
  <c r="F27" i="169"/>
  <c r="E27" i="169"/>
  <c r="D27" i="169"/>
  <c r="C27" i="169"/>
  <c r="I26" i="169"/>
  <c r="H26" i="169"/>
  <c r="G26" i="169"/>
  <c r="F26" i="169"/>
  <c r="E26" i="169"/>
  <c r="D26" i="169"/>
  <c r="C26" i="169"/>
  <c r="I24" i="169"/>
  <c r="I25" i="169" s="1"/>
  <c r="H24" i="169"/>
  <c r="H25" i="169" s="1"/>
  <c r="G24" i="169"/>
  <c r="G25" i="169" s="1"/>
  <c r="F24" i="169"/>
  <c r="F25" i="169" s="1"/>
  <c r="E24" i="169"/>
  <c r="E25" i="169" s="1"/>
  <c r="D24" i="169"/>
  <c r="D25" i="169" s="1"/>
  <c r="C24" i="169"/>
  <c r="C25" i="169" s="1"/>
  <c r="G34" i="168" l="1"/>
  <c r="F83" i="168"/>
  <c r="F84" i="168" s="1"/>
  <c r="F85" i="168" s="1"/>
  <c r="I101" i="168"/>
  <c r="H101" i="168"/>
  <c r="G101" i="168"/>
  <c r="F101" i="168"/>
  <c r="E101" i="168"/>
  <c r="D101" i="168"/>
  <c r="C101" i="168"/>
  <c r="I100" i="168"/>
  <c r="H100" i="168"/>
  <c r="G100" i="168"/>
  <c r="F100" i="168"/>
  <c r="E100" i="168"/>
  <c r="D100" i="168"/>
  <c r="C100" i="168"/>
  <c r="I98" i="168"/>
  <c r="I99" i="168" s="1"/>
  <c r="H98" i="168"/>
  <c r="H99" i="168" s="1"/>
  <c r="G98" i="168"/>
  <c r="G99" i="168" s="1"/>
  <c r="F98" i="168"/>
  <c r="F99" i="168" s="1"/>
  <c r="E98" i="168"/>
  <c r="E99" i="168" s="1"/>
  <c r="D98" i="168"/>
  <c r="D99" i="168" s="1"/>
  <c r="C98" i="168"/>
  <c r="C99" i="168" s="1"/>
  <c r="I87" i="168"/>
  <c r="H87" i="168"/>
  <c r="G87" i="168"/>
  <c r="F87" i="168"/>
  <c r="E87" i="168"/>
  <c r="D87" i="168"/>
  <c r="C87" i="168"/>
  <c r="I86" i="168"/>
  <c r="H86" i="168"/>
  <c r="G86" i="168"/>
  <c r="F86" i="168"/>
  <c r="E86" i="168"/>
  <c r="D86" i="168"/>
  <c r="C86" i="168"/>
  <c r="I84" i="168"/>
  <c r="I85" i="168" s="1"/>
  <c r="H84" i="168"/>
  <c r="H85" i="168" s="1"/>
  <c r="G84" i="168"/>
  <c r="G85" i="168" s="1"/>
  <c r="E84" i="168"/>
  <c r="E85" i="168" s="1"/>
  <c r="D84" i="168"/>
  <c r="D85" i="168" s="1"/>
  <c r="C84" i="168"/>
  <c r="C85" i="168" s="1"/>
  <c r="I71" i="168"/>
  <c r="H71" i="168"/>
  <c r="G71" i="168"/>
  <c r="F71" i="168"/>
  <c r="E71" i="168"/>
  <c r="D71" i="168"/>
  <c r="C71" i="168"/>
  <c r="I70" i="168"/>
  <c r="H70" i="168"/>
  <c r="G70" i="168"/>
  <c r="F70" i="168"/>
  <c r="E70" i="168"/>
  <c r="D70" i="168"/>
  <c r="C70" i="168"/>
  <c r="I68" i="168"/>
  <c r="I69" i="168" s="1"/>
  <c r="H68" i="168"/>
  <c r="H69" i="168" s="1"/>
  <c r="G68" i="168"/>
  <c r="G69" i="168" s="1"/>
  <c r="F68" i="168"/>
  <c r="F69" i="168" s="1"/>
  <c r="E68" i="168"/>
  <c r="E69" i="168" s="1"/>
  <c r="D68" i="168"/>
  <c r="D69" i="168" s="1"/>
  <c r="C68" i="168"/>
  <c r="C69" i="168" s="1"/>
  <c r="I57" i="168"/>
  <c r="H57" i="168"/>
  <c r="G57" i="168"/>
  <c r="F57" i="168"/>
  <c r="E57" i="168"/>
  <c r="D57" i="168"/>
  <c r="C57" i="168"/>
  <c r="I56" i="168"/>
  <c r="H56" i="168"/>
  <c r="G56" i="168"/>
  <c r="F56" i="168"/>
  <c r="E56" i="168"/>
  <c r="D56" i="168"/>
  <c r="C56" i="168"/>
  <c r="I54" i="168"/>
  <c r="I55" i="168" s="1"/>
  <c r="H54" i="168"/>
  <c r="H55" i="168" s="1"/>
  <c r="G54" i="168"/>
  <c r="G55" i="168" s="1"/>
  <c r="F54" i="168"/>
  <c r="F55" i="168" s="1"/>
  <c r="E54" i="168"/>
  <c r="E55" i="168" s="1"/>
  <c r="D54" i="168"/>
  <c r="D55" i="168" s="1"/>
  <c r="C54" i="168"/>
  <c r="C55" i="168" s="1"/>
  <c r="I41" i="168"/>
  <c r="H41" i="168"/>
  <c r="G41" i="168"/>
  <c r="F41" i="168"/>
  <c r="E41" i="168"/>
  <c r="D41" i="168"/>
  <c r="C41" i="168"/>
  <c r="I40" i="168"/>
  <c r="H40" i="168"/>
  <c r="G40" i="168"/>
  <c r="F40" i="168"/>
  <c r="E40" i="168"/>
  <c r="D40" i="168"/>
  <c r="C40" i="168"/>
  <c r="I38" i="168"/>
  <c r="I39" i="168" s="1"/>
  <c r="H38" i="168"/>
  <c r="H39" i="168" s="1"/>
  <c r="G38" i="168"/>
  <c r="G39" i="168" s="1"/>
  <c r="F38" i="168"/>
  <c r="F39" i="168" s="1"/>
  <c r="E38" i="168"/>
  <c r="E39" i="168" s="1"/>
  <c r="D38" i="168"/>
  <c r="D39" i="168" s="1"/>
  <c r="C38" i="168"/>
  <c r="C39" i="168" s="1"/>
  <c r="I27" i="168"/>
  <c r="H27" i="168"/>
  <c r="G27" i="168"/>
  <c r="F27" i="168"/>
  <c r="E27" i="168"/>
  <c r="D27" i="168"/>
  <c r="C27" i="168"/>
  <c r="I26" i="168"/>
  <c r="H26" i="168"/>
  <c r="G26" i="168"/>
  <c r="F26" i="168"/>
  <c r="E26" i="168"/>
  <c r="D26" i="168"/>
  <c r="C26" i="168"/>
  <c r="I24" i="168"/>
  <c r="I25" i="168" s="1"/>
  <c r="H24" i="168"/>
  <c r="H25" i="168" s="1"/>
  <c r="G24" i="168"/>
  <c r="G25" i="168" s="1"/>
  <c r="F24" i="168"/>
  <c r="F25" i="168" s="1"/>
  <c r="E24" i="168"/>
  <c r="E25" i="168" s="1"/>
  <c r="D24" i="168"/>
  <c r="D25" i="168" s="1"/>
  <c r="C24" i="168"/>
  <c r="C25" i="168" s="1"/>
  <c r="H34" i="167" l="1"/>
  <c r="H6" i="167"/>
  <c r="G34" i="167"/>
  <c r="D9" i="167"/>
  <c r="I71" i="167" l="1"/>
  <c r="H71" i="167"/>
  <c r="G71" i="167"/>
  <c r="F71" i="167"/>
  <c r="E71" i="167"/>
  <c r="D71" i="167"/>
  <c r="C71" i="167"/>
  <c r="I70" i="167"/>
  <c r="H70" i="167"/>
  <c r="G70" i="167"/>
  <c r="F70" i="167"/>
  <c r="E70" i="167"/>
  <c r="D70" i="167"/>
  <c r="C70" i="167"/>
  <c r="I68" i="167"/>
  <c r="I69" i="167" s="1"/>
  <c r="H68" i="167"/>
  <c r="H69" i="167" s="1"/>
  <c r="G68" i="167"/>
  <c r="G69" i="167" s="1"/>
  <c r="F68" i="167"/>
  <c r="F69" i="167" s="1"/>
  <c r="E68" i="167"/>
  <c r="E69" i="167" s="1"/>
  <c r="D68" i="167"/>
  <c r="D69" i="167" s="1"/>
  <c r="C68" i="167"/>
  <c r="C69" i="167" s="1"/>
  <c r="I57" i="167"/>
  <c r="H57" i="167"/>
  <c r="G57" i="167"/>
  <c r="F57" i="167"/>
  <c r="E57" i="167"/>
  <c r="D57" i="167"/>
  <c r="C57" i="167"/>
  <c r="I56" i="167"/>
  <c r="H56" i="167"/>
  <c r="G56" i="167"/>
  <c r="F56" i="167"/>
  <c r="E56" i="167"/>
  <c r="D56" i="167"/>
  <c r="C56" i="167"/>
  <c r="I54" i="167"/>
  <c r="I55" i="167" s="1"/>
  <c r="H54" i="167"/>
  <c r="H55" i="167" s="1"/>
  <c r="G54" i="167"/>
  <c r="G55" i="167" s="1"/>
  <c r="F54" i="167"/>
  <c r="F55" i="167" s="1"/>
  <c r="E54" i="167"/>
  <c r="E55" i="167" s="1"/>
  <c r="D54" i="167"/>
  <c r="D55" i="167" s="1"/>
  <c r="C54" i="167"/>
  <c r="C55" i="167" s="1"/>
  <c r="I41" i="167"/>
  <c r="H41" i="167"/>
  <c r="G41" i="167"/>
  <c r="F41" i="167"/>
  <c r="E41" i="167"/>
  <c r="D41" i="167"/>
  <c r="C41" i="167"/>
  <c r="I40" i="167"/>
  <c r="H40" i="167"/>
  <c r="G40" i="167"/>
  <c r="F40" i="167"/>
  <c r="E40" i="167"/>
  <c r="D40" i="167"/>
  <c r="C40" i="167"/>
  <c r="I38" i="167"/>
  <c r="I39" i="167" s="1"/>
  <c r="H38" i="167"/>
  <c r="H39" i="167" s="1"/>
  <c r="G38" i="167"/>
  <c r="G39" i="167" s="1"/>
  <c r="F38" i="167"/>
  <c r="F39" i="167" s="1"/>
  <c r="E38" i="167"/>
  <c r="E39" i="167" s="1"/>
  <c r="D38" i="167"/>
  <c r="D39" i="167" s="1"/>
  <c r="C38" i="167"/>
  <c r="C39" i="167" s="1"/>
  <c r="I27" i="167"/>
  <c r="H27" i="167"/>
  <c r="G27" i="167"/>
  <c r="F27" i="167"/>
  <c r="E27" i="167"/>
  <c r="D27" i="167"/>
  <c r="C27" i="167"/>
  <c r="I26" i="167"/>
  <c r="H26" i="167"/>
  <c r="G26" i="167"/>
  <c r="F26" i="167"/>
  <c r="E26" i="167"/>
  <c r="D26" i="167"/>
  <c r="C26" i="167"/>
  <c r="I24" i="167"/>
  <c r="I25" i="167" s="1"/>
  <c r="H24" i="167"/>
  <c r="H25" i="167" s="1"/>
  <c r="G24" i="167"/>
  <c r="G25" i="167" s="1"/>
  <c r="F24" i="167"/>
  <c r="F25" i="167" s="1"/>
  <c r="E24" i="167"/>
  <c r="E25" i="167" s="1"/>
  <c r="D24" i="167"/>
  <c r="D25" i="167" s="1"/>
  <c r="C24" i="167"/>
  <c r="C25" i="167" s="1"/>
  <c r="I101" i="166" l="1"/>
  <c r="H101" i="166"/>
  <c r="G101" i="166"/>
  <c r="F101" i="166"/>
  <c r="E101" i="166"/>
  <c r="D101" i="166"/>
  <c r="C101" i="166"/>
  <c r="I100" i="166"/>
  <c r="H100" i="166"/>
  <c r="G100" i="166"/>
  <c r="F100" i="166"/>
  <c r="E100" i="166"/>
  <c r="D100" i="166"/>
  <c r="C100" i="166"/>
  <c r="I98" i="166"/>
  <c r="I99" i="166" s="1"/>
  <c r="H98" i="166"/>
  <c r="H99" i="166" s="1"/>
  <c r="G98" i="166"/>
  <c r="G99" i="166" s="1"/>
  <c r="F98" i="166"/>
  <c r="F99" i="166" s="1"/>
  <c r="E98" i="166"/>
  <c r="E99" i="166" s="1"/>
  <c r="D98" i="166"/>
  <c r="D99" i="166" s="1"/>
  <c r="C98" i="166"/>
  <c r="C99" i="166" s="1"/>
  <c r="I87" i="166"/>
  <c r="H87" i="166"/>
  <c r="G87" i="166"/>
  <c r="F87" i="166"/>
  <c r="E87" i="166"/>
  <c r="D87" i="166"/>
  <c r="C87" i="166"/>
  <c r="I86" i="166"/>
  <c r="H86" i="166"/>
  <c r="G86" i="166"/>
  <c r="F86" i="166"/>
  <c r="E86" i="166"/>
  <c r="D86" i="166"/>
  <c r="C86" i="166"/>
  <c r="I84" i="166"/>
  <c r="I85" i="166" s="1"/>
  <c r="H84" i="166"/>
  <c r="H85" i="166" s="1"/>
  <c r="G84" i="166"/>
  <c r="G85" i="166" s="1"/>
  <c r="F84" i="166"/>
  <c r="F85" i="166" s="1"/>
  <c r="E84" i="166"/>
  <c r="E85" i="166" s="1"/>
  <c r="D84" i="166"/>
  <c r="D85" i="166" s="1"/>
  <c r="C84" i="166"/>
  <c r="C85" i="166" s="1"/>
  <c r="I71" i="166"/>
  <c r="H71" i="166"/>
  <c r="G71" i="166"/>
  <c r="F71" i="166"/>
  <c r="E71" i="166"/>
  <c r="D71" i="166"/>
  <c r="C71" i="166"/>
  <c r="I70" i="166"/>
  <c r="H70" i="166"/>
  <c r="G70" i="166"/>
  <c r="F70" i="166"/>
  <c r="E70" i="166"/>
  <c r="D70" i="166"/>
  <c r="C70" i="166"/>
  <c r="I68" i="166"/>
  <c r="I69" i="166" s="1"/>
  <c r="H68" i="166"/>
  <c r="H69" i="166" s="1"/>
  <c r="G68" i="166"/>
  <c r="G69" i="166" s="1"/>
  <c r="F68" i="166"/>
  <c r="F69" i="166" s="1"/>
  <c r="E68" i="166"/>
  <c r="E69" i="166" s="1"/>
  <c r="D68" i="166"/>
  <c r="D69" i="166" s="1"/>
  <c r="C68" i="166"/>
  <c r="C69" i="166" s="1"/>
  <c r="I57" i="166"/>
  <c r="H57" i="166"/>
  <c r="G57" i="166"/>
  <c r="F57" i="166"/>
  <c r="E57" i="166"/>
  <c r="D57" i="166"/>
  <c r="C57" i="166"/>
  <c r="I56" i="166"/>
  <c r="H56" i="166"/>
  <c r="G56" i="166"/>
  <c r="F56" i="166"/>
  <c r="E56" i="166"/>
  <c r="D56" i="166"/>
  <c r="C56" i="166"/>
  <c r="I54" i="166"/>
  <c r="I55" i="166" s="1"/>
  <c r="H54" i="166"/>
  <c r="H55" i="166" s="1"/>
  <c r="G54" i="166"/>
  <c r="G55" i="166" s="1"/>
  <c r="F54" i="166"/>
  <c r="F55" i="166" s="1"/>
  <c r="E54" i="166"/>
  <c r="E55" i="166" s="1"/>
  <c r="D54" i="166"/>
  <c r="D55" i="166" s="1"/>
  <c r="C54" i="166"/>
  <c r="C55" i="166" s="1"/>
  <c r="I41" i="166"/>
  <c r="H41" i="166"/>
  <c r="G41" i="166"/>
  <c r="F41" i="166"/>
  <c r="E41" i="166"/>
  <c r="D41" i="166"/>
  <c r="C41" i="166"/>
  <c r="I40" i="166"/>
  <c r="H40" i="166"/>
  <c r="G40" i="166"/>
  <c r="F40" i="166"/>
  <c r="E40" i="166"/>
  <c r="D40" i="166"/>
  <c r="C40" i="166"/>
  <c r="I38" i="166"/>
  <c r="I39" i="166" s="1"/>
  <c r="H38" i="166"/>
  <c r="H39" i="166" s="1"/>
  <c r="G38" i="166"/>
  <c r="G39" i="166" s="1"/>
  <c r="F38" i="166"/>
  <c r="F39" i="166" s="1"/>
  <c r="E38" i="166"/>
  <c r="E39" i="166" s="1"/>
  <c r="D38" i="166"/>
  <c r="D39" i="166" s="1"/>
  <c r="C38" i="166"/>
  <c r="C39" i="166" s="1"/>
  <c r="I27" i="166"/>
  <c r="H27" i="166"/>
  <c r="G27" i="166"/>
  <c r="F27" i="166"/>
  <c r="E27" i="166"/>
  <c r="D27" i="166"/>
  <c r="C27" i="166"/>
  <c r="I26" i="166"/>
  <c r="H26" i="166"/>
  <c r="G26" i="166"/>
  <c r="F26" i="166"/>
  <c r="E26" i="166"/>
  <c r="D26" i="166"/>
  <c r="C26" i="166"/>
  <c r="I24" i="166"/>
  <c r="I25" i="166" s="1"/>
  <c r="H24" i="166"/>
  <c r="H25" i="166" s="1"/>
  <c r="G24" i="166"/>
  <c r="G25" i="166" s="1"/>
  <c r="F24" i="166"/>
  <c r="F25" i="166" s="1"/>
  <c r="E24" i="166"/>
  <c r="E25" i="166" s="1"/>
  <c r="D24" i="166"/>
  <c r="D25" i="166" s="1"/>
  <c r="C24" i="166"/>
  <c r="C25" i="166" s="1"/>
  <c r="I101" i="165" l="1"/>
  <c r="H101" i="165"/>
  <c r="G101" i="165"/>
  <c r="F101" i="165"/>
  <c r="E101" i="165"/>
  <c r="D101" i="165"/>
  <c r="C101" i="165"/>
  <c r="I100" i="165"/>
  <c r="H100" i="165"/>
  <c r="G100" i="165"/>
  <c r="F100" i="165"/>
  <c r="E100" i="165"/>
  <c r="D100" i="165"/>
  <c r="C100" i="165"/>
  <c r="I98" i="165"/>
  <c r="I99" i="165" s="1"/>
  <c r="H98" i="165"/>
  <c r="H99" i="165" s="1"/>
  <c r="G98" i="165"/>
  <c r="G99" i="165" s="1"/>
  <c r="F98" i="165"/>
  <c r="F99" i="165" s="1"/>
  <c r="E98" i="165"/>
  <c r="E99" i="165" s="1"/>
  <c r="D98" i="165"/>
  <c r="D99" i="165" s="1"/>
  <c r="C98" i="165"/>
  <c r="C99" i="165" s="1"/>
  <c r="I87" i="165"/>
  <c r="H87" i="165"/>
  <c r="G87" i="165"/>
  <c r="F87" i="165"/>
  <c r="E87" i="165"/>
  <c r="D87" i="165"/>
  <c r="C87" i="165"/>
  <c r="I86" i="165"/>
  <c r="H86" i="165"/>
  <c r="G86" i="165"/>
  <c r="F86" i="165"/>
  <c r="E86" i="165"/>
  <c r="D86" i="165"/>
  <c r="C86" i="165"/>
  <c r="I84" i="165"/>
  <c r="I85" i="165" s="1"/>
  <c r="H84" i="165"/>
  <c r="H85" i="165" s="1"/>
  <c r="G84" i="165"/>
  <c r="G85" i="165" s="1"/>
  <c r="F84" i="165"/>
  <c r="F85" i="165" s="1"/>
  <c r="E84" i="165"/>
  <c r="E85" i="165" s="1"/>
  <c r="D84" i="165"/>
  <c r="D85" i="165" s="1"/>
  <c r="C84" i="165"/>
  <c r="C85" i="165" s="1"/>
  <c r="I71" i="165"/>
  <c r="H71" i="165"/>
  <c r="G71" i="165"/>
  <c r="F71" i="165"/>
  <c r="E71" i="165"/>
  <c r="D71" i="165"/>
  <c r="C71" i="165"/>
  <c r="I70" i="165"/>
  <c r="H70" i="165"/>
  <c r="G70" i="165"/>
  <c r="F70" i="165"/>
  <c r="E70" i="165"/>
  <c r="D70" i="165"/>
  <c r="C70" i="165"/>
  <c r="I68" i="165"/>
  <c r="I69" i="165" s="1"/>
  <c r="H68" i="165"/>
  <c r="H69" i="165" s="1"/>
  <c r="G68" i="165"/>
  <c r="G69" i="165" s="1"/>
  <c r="F68" i="165"/>
  <c r="F69" i="165" s="1"/>
  <c r="E68" i="165"/>
  <c r="E69" i="165" s="1"/>
  <c r="D68" i="165"/>
  <c r="D69" i="165" s="1"/>
  <c r="C68" i="165"/>
  <c r="C69" i="165" s="1"/>
  <c r="I57" i="165"/>
  <c r="H57" i="165"/>
  <c r="G57" i="165"/>
  <c r="F57" i="165"/>
  <c r="E57" i="165"/>
  <c r="D57" i="165"/>
  <c r="C57" i="165"/>
  <c r="I56" i="165"/>
  <c r="H56" i="165"/>
  <c r="G56" i="165"/>
  <c r="F56" i="165"/>
  <c r="E56" i="165"/>
  <c r="D56" i="165"/>
  <c r="C56" i="165"/>
  <c r="I54" i="165"/>
  <c r="I55" i="165" s="1"/>
  <c r="H54" i="165"/>
  <c r="H55" i="165" s="1"/>
  <c r="G54" i="165"/>
  <c r="G55" i="165" s="1"/>
  <c r="F54" i="165"/>
  <c r="F55" i="165" s="1"/>
  <c r="E54" i="165"/>
  <c r="E55" i="165" s="1"/>
  <c r="D54" i="165"/>
  <c r="D55" i="165" s="1"/>
  <c r="C54" i="165"/>
  <c r="C55" i="165" s="1"/>
  <c r="I41" i="165"/>
  <c r="H41" i="165"/>
  <c r="G41" i="165"/>
  <c r="F41" i="165"/>
  <c r="E41" i="165"/>
  <c r="D41" i="165"/>
  <c r="C41" i="165"/>
  <c r="I40" i="165"/>
  <c r="H40" i="165"/>
  <c r="G40" i="165"/>
  <c r="F40" i="165"/>
  <c r="E40" i="165"/>
  <c r="D40" i="165"/>
  <c r="C40" i="165"/>
  <c r="I38" i="165"/>
  <c r="I39" i="165" s="1"/>
  <c r="H38" i="165"/>
  <c r="H39" i="165" s="1"/>
  <c r="G38" i="165"/>
  <c r="G39" i="165" s="1"/>
  <c r="F38" i="165"/>
  <c r="F39" i="165" s="1"/>
  <c r="E38" i="165"/>
  <c r="E39" i="165" s="1"/>
  <c r="D38" i="165"/>
  <c r="D39" i="165" s="1"/>
  <c r="C38" i="165"/>
  <c r="C39" i="165" s="1"/>
  <c r="I27" i="165"/>
  <c r="H27" i="165"/>
  <c r="G27" i="165"/>
  <c r="F27" i="165"/>
  <c r="E27" i="165"/>
  <c r="D27" i="165"/>
  <c r="C27" i="165"/>
  <c r="I26" i="165"/>
  <c r="H26" i="165"/>
  <c r="G26" i="165"/>
  <c r="F26" i="165"/>
  <c r="E26" i="165"/>
  <c r="D26" i="165"/>
  <c r="C26" i="165"/>
  <c r="I24" i="165"/>
  <c r="I25" i="165" s="1"/>
  <c r="H24" i="165"/>
  <c r="H25" i="165" s="1"/>
  <c r="G24" i="165"/>
  <c r="G25" i="165" s="1"/>
  <c r="F24" i="165"/>
  <c r="F25" i="165" s="1"/>
  <c r="E24" i="165"/>
  <c r="E25" i="165" s="1"/>
  <c r="D24" i="165"/>
  <c r="D25" i="165" s="1"/>
  <c r="C24" i="165"/>
  <c r="C25" i="165" s="1"/>
  <c r="G97" i="164" l="1"/>
  <c r="D98" i="164"/>
  <c r="D83" i="164" l="1"/>
  <c r="D67" i="164"/>
  <c r="C95" i="164"/>
  <c r="I41" i="164"/>
  <c r="H41" i="164"/>
  <c r="G41" i="164"/>
  <c r="F41" i="164"/>
  <c r="E41" i="164"/>
  <c r="D41" i="164"/>
  <c r="C41" i="164"/>
  <c r="I40" i="164"/>
  <c r="H40" i="164"/>
  <c r="G40" i="164"/>
  <c r="F40" i="164"/>
  <c r="E40" i="164"/>
  <c r="D40" i="164"/>
  <c r="C40" i="164"/>
  <c r="I38" i="164"/>
  <c r="I39" i="164" s="1"/>
  <c r="H38" i="164"/>
  <c r="H39" i="164" s="1"/>
  <c r="G38" i="164"/>
  <c r="G39" i="164" s="1"/>
  <c r="F38" i="164"/>
  <c r="F39" i="164" s="1"/>
  <c r="E38" i="164"/>
  <c r="E39" i="164" s="1"/>
  <c r="D38" i="164"/>
  <c r="D39" i="164" s="1"/>
  <c r="C38" i="164"/>
  <c r="C39" i="164" s="1"/>
  <c r="I27" i="164"/>
  <c r="H27" i="164"/>
  <c r="G27" i="164"/>
  <c r="F27" i="164"/>
  <c r="E27" i="164"/>
  <c r="D27" i="164"/>
  <c r="C27" i="164"/>
  <c r="I26" i="164"/>
  <c r="H26" i="164"/>
  <c r="G26" i="164"/>
  <c r="F26" i="164"/>
  <c r="E26" i="164"/>
  <c r="D26" i="164"/>
  <c r="C26" i="164"/>
  <c r="I24" i="164"/>
  <c r="I25" i="164" s="1"/>
  <c r="H24" i="164"/>
  <c r="H25" i="164" s="1"/>
  <c r="G24" i="164"/>
  <c r="G25" i="164" s="1"/>
  <c r="F24" i="164"/>
  <c r="F25" i="164" s="1"/>
  <c r="E24" i="164"/>
  <c r="E25" i="164" s="1"/>
  <c r="D24" i="164"/>
  <c r="D25" i="164" s="1"/>
  <c r="C24" i="164"/>
  <c r="C25" i="164" s="1"/>
  <c r="J191" i="164"/>
  <c r="J190" i="164"/>
  <c r="I189" i="164"/>
  <c r="H189" i="164"/>
  <c r="G189" i="164"/>
  <c r="F189" i="164"/>
  <c r="E189" i="164"/>
  <c r="D189" i="164"/>
  <c r="C189" i="164"/>
  <c r="I188" i="164"/>
  <c r="H188" i="164"/>
  <c r="G188" i="164"/>
  <c r="F188" i="164"/>
  <c r="E188" i="164"/>
  <c r="D188" i="164"/>
  <c r="C188" i="164"/>
  <c r="I186" i="164"/>
  <c r="I187" i="164" s="1"/>
  <c r="H186" i="164"/>
  <c r="H187" i="164" s="1"/>
  <c r="G186" i="164"/>
  <c r="G187" i="164" s="1"/>
  <c r="F186" i="164"/>
  <c r="F187" i="164" s="1"/>
  <c r="E186" i="164"/>
  <c r="E187" i="164" s="1"/>
  <c r="D186" i="164"/>
  <c r="D187" i="164" s="1"/>
  <c r="C186" i="164"/>
  <c r="J185" i="164"/>
  <c r="J184" i="164"/>
  <c r="J183" i="164"/>
  <c r="J182" i="164"/>
  <c r="J177" i="164"/>
  <c r="J176" i="164"/>
  <c r="I175" i="164"/>
  <c r="H175" i="164"/>
  <c r="G175" i="164"/>
  <c r="F175" i="164"/>
  <c r="E175" i="164"/>
  <c r="D175" i="164"/>
  <c r="C175" i="164"/>
  <c r="I174" i="164"/>
  <c r="H174" i="164"/>
  <c r="G174" i="164"/>
  <c r="F174" i="164"/>
  <c r="E174" i="164"/>
  <c r="D174" i="164"/>
  <c r="C174" i="164"/>
  <c r="I172" i="164"/>
  <c r="I173" i="164" s="1"/>
  <c r="H172" i="164"/>
  <c r="H173" i="164" s="1"/>
  <c r="G172" i="164"/>
  <c r="G173" i="164" s="1"/>
  <c r="F172" i="164"/>
  <c r="F173" i="164" s="1"/>
  <c r="E172" i="164"/>
  <c r="E173" i="164" s="1"/>
  <c r="D172" i="164"/>
  <c r="D173" i="164" s="1"/>
  <c r="C172" i="164"/>
  <c r="J171" i="164"/>
  <c r="J170" i="164"/>
  <c r="J169" i="164"/>
  <c r="J168" i="164"/>
  <c r="J163" i="164"/>
  <c r="J162" i="164"/>
  <c r="I161" i="164"/>
  <c r="H161" i="164"/>
  <c r="G161" i="164"/>
  <c r="F161" i="164"/>
  <c r="E161" i="164"/>
  <c r="D161" i="164"/>
  <c r="C161" i="164"/>
  <c r="I160" i="164"/>
  <c r="H160" i="164"/>
  <c r="G160" i="164"/>
  <c r="F160" i="164"/>
  <c r="E160" i="164"/>
  <c r="D160" i="164"/>
  <c r="C160" i="164"/>
  <c r="I158" i="164"/>
  <c r="I159" i="164" s="1"/>
  <c r="H158" i="164"/>
  <c r="H159" i="164" s="1"/>
  <c r="G158" i="164"/>
  <c r="G159" i="164" s="1"/>
  <c r="F158" i="164"/>
  <c r="F159" i="164" s="1"/>
  <c r="E158" i="164"/>
  <c r="E159" i="164" s="1"/>
  <c r="D158" i="164"/>
  <c r="D159" i="164" s="1"/>
  <c r="C158" i="164"/>
  <c r="J157" i="164"/>
  <c r="J156" i="164"/>
  <c r="J155" i="164"/>
  <c r="J154" i="164"/>
  <c r="J149" i="164"/>
  <c r="J148" i="164"/>
  <c r="I147" i="164"/>
  <c r="H147" i="164"/>
  <c r="G147" i="164"/>
  <c r="F147" i="164"/>
  <c r="E147" i="164"/>
  <c r="D147" i="164"/>
  <c r="C147" i="164"/>
  <c r="I146" i="164"/>
  <c r="H146" i="164"/>
  <c r="G146" i="164"/>
  <c r="F146" i="164"/>
  <c r="E146" i="164"/>
  <c r="D146" i="164"/>
  <c r="C146" i="164"/>
  <c r="I144" i="164"/>
  <c r="I145" i="164" s="1"/>
  <c r="H144" i="164"/>
  <c r="H145" i="164" s="1"/>
  <c r="G144" i="164"/>
  <c r="G145" i="164" s="1"/>
  <c r="F144" i="164"/>
  <c r="F145" i="164" s="1"/>
  <c r="E144" i="164"/>
  <c r="E145" i="164" s="1"/>
  <c r="D144" i="164"/>
  <c r="D145" i="164" s="1"/>
  <c r="C144" i="164"/>
  <c r="J143" i="164"/>
  <c r="J142" i="164"/>
  <c r="J141" i="164"/>
  <c r="J140" i="164"/>
  <c r="J158" i="164" l="1"/>
  <c r="J186" i="164"/>
  <c r="J144" i="164"/>
  <c r="J172" i="164"/>
  <c r="C187" i="164"/>
  <c r="J187" i="164" s="1"/>
  <c r="C173" i="164"/>
  <c r="J173" i="164" s="1"/>
  <c r="C159" i="164"/>
  <c r="J159" i="164" s="1"/>
  <c r="C145" i="164"/>
  <c r="J145" i="164" s="1"/>
  <c r="I101" i="164"/>
  <c r="H101" i="164"/>
  <c r="G101" i="164"/>
  <c r="F101" i="164"/>
  <c r="E101" i="164"/>
  <c r="D101" i="164"/>
  <c r="C101" i="164"/>
  <c r="I100" i="164"/>
  <c r="H100" i="164"/>
  <c r="G100" i="164"/>
  <c r="F100" i="164"/>
  <c r="E100" i="164"/>
  <c r="D100" i="164"/>
  <c r="C100" i="164"/>
  <c r="D99" i="164"/>
  <c r="I98" i="164"/>
  <c r="I99" i="164" s="1"/>
  <c r="H98" i="164"/>
  <c r="H99" i="164" s="1"/>
  <c r="G98" i="164"/>
  <c r="G99" i="164" s="1"/>
  <c r="F98" i="164"/>
  <c r="F99" i="164" s="1"/>
  <c r="E98" i="164"/>
  <c r="E99" i="164" s="1"/>
  <c r="C98" i="164"/>
  <c r="C99" i="164" s="1"/>
  <c r="I87" i="164"/>
  <c r="H87" i="164"/>
  <c r="G87" i="164"/>
  <c r="F87" i="164"/>
  <c r="E87" i="164"/>
  <c r="D87" i="164"/>
  <c r="C87" i="164"/>
  <c r="I86" i="164"/>
  <c r="H86" i="164"/>
  <c r="G86" i="164"/>
  <c r="F86" i="164"/>
  <c r="E86" i="164"/>
  <c r="D86" i="164"/>
  <c r="C86" i="164"/>
  <c r="I84" i="164"/>
  <c r="I85" i="164" s="1"/>
  <c r="H84" i="164"/>
  <c r="H85" i="164" s="1"/>
  <c r="G84" i="164"/>
  <c r="G85" i="164" s="1"/>
  <c r="F84" i="164"/>
  <c r="F85" i="164" s="1"/>
  <c r="E84" i="164"/>
  <c r="E85" i="164" s="1"/>
  <c r="D84" i="164"/>
  <c r="D85" i="164" s="1"/>
  <c r="C84" i="164"/>
  <c r="C85" i="164" s="1"/>
  <c r="I71" i="164"/>
  <c r="H71" i="164"/>
  <c r="G71" i="164"/>
  <c r="F71" i="164"/>
  <c r="E71" i="164"/>
  <c r="D71" i="164"/>
  <c r="C71" i="164"/>
  <c r="I70" i="164"/>
  <c r="H70" i="164"/>
  <c r="G70" i="164"/>
  <c r="F70" i="164"/>
  <c r="E70" i="164"/>
  <c r="D70" i="164"/>
  <c r="C70" i="164"/>
  <c r="I68" i="164"/>
  <c r="I69" i="164" s="1"/>
  <c r="H68" i="164"/>
  <c r="H69" i="164" s="1"/>
  <c r="G68" i="164"/>
  <c r="G69" i="164" s="1"/>
  <c r="F68" i="164"/>
  <c r="F69" i="164" s="1"/>
  <c r="E68" i="164"/>
  <c r="E69" i="164" s="1"/>
  <c r="D68" i="164"/>
  <c r="D69" i="164" s="1"/>
  <c r="C68" i="164"/>
  <c r="C69" i="164" s="1"/>
  <c r="I57" i="164"/>
  <c r="H57" i="164"/>
  <c r="G57" i="164"/>
  <c r="F57" i="164"/>
  <c r="E57" i="164"/>
  <c r="D57" i="164"/>
  <c r="C57" i="164"/>
  <c r="I56" i="164"/>
  <c r="H56" i="164"/>
  <c r="G56" i="164"/>
  <c r="F56" i="164"/>
  <c r="E56" i="164"/>
  <c r="D56" i="164"/>
  <c r="C56" i="164"/>
  <c r="I54" i="164"/>
  <c r="I55" i="164" s="1"/>
  <c r="H54" i="164"/>
  <c r="H55" i="164" s="1"/>
  <c r="G54" i="164"/>
  <c r="G55" i="164" s="1"/>
  <c r="F54" i="164"/>
  <c r="F55" i="164" s="1"/>
  <c r="E54" i="164"/>
  <c r="E55" i="164" s="1"/>
  <c r="D54" i="164"/>
  <c r="D55" i="164" s="1"/>
  <c r="C54" i="164"/>
  <c r="C55" i="164" s="1"/>
  <c r="I189" i="163" l="1"/>
  <c r="H189" i="163"/>
  <c r="G189" i="163"/>
  <c r="F189" i="163"/>
  <c r="E189" i="163"/>
  <c r="D189" i="163"/>
  <c r="C189" i="163"/>
  <c r="I188" i="163"/>
  <c r="H188" i="163"/>
  <c r="G188" i="163"/>
  <c r="F188" i="163"/>
  <c r="E188" i="163"/>
  <c r="D188" i="163"/>
  <c r="C188" i="163"/>
  <c r="I186" i="163"/>
  <c r="I187" i="163" s="1"/>
  <c r="H186" i="163"/>
  <c r="H187" i="163" s="1"/>
  <c r="G186" i="163"/>
  <c r="G187" i="163" s="1"/>
  <c r="F186" i="163"/>
  <c r="F187" i="163" s="1"/>
  <c r="E186" i="163"/>
  <c r="E187" i="163" s="1"/>
  <c r="D186" i="163"/>
  <c r="D187" i="163" s="1"/>
  <c r="C186" i="163"/>
  <c r="C187" i="163" s="1"/>
  <c r="I161" i="163"/>
  <c r="H161" i="163"/>
  <c r="G161" i="163"/>
  <c r="F161" i="163"/>
  <c r="E161" i="163"/>
  <c r="D161" i="163"/>
  <c r="C161" i="163"/>
  <c r="I160" i="163"/>
  <c r="H160" i="163"/>
  <c r="G160" i="163"/>
  <c r="F160" i="163"/>
  <c r="E160" i="163"/>
  <c r="D160" i="163"/>
  <c r="C160" i="163"/>
  <c r="I158" i="163"/>
  <c r="I159" i="163" s="1"/>
  <c r="H158" i="163"/>
  <c r="H159" i="163" s="1"/>
  <c r="G158" i="163"/>
  <c r="G159" i="163" s="1"/>
  <c r="F158" i="163"/>
  <c r="F159" i="163" s="1"/>
  <c r="E158" i="163"/>
  <c r="E159" i="163" s="1"/>
  <c r="D158" i="163"/>
  <c r="D159" i="163" s="1"/>
  <c r="C158" i="163"/>
  <c r="C159" i="163" s="1"/>
  <c r="I147" i="163"/>
  <c r="H147" i="163"/>
  <c r="G147" i="163"/>
  <c r="F147" i="163"/>
  <c r="E147" i="163"/>
  <c r="D147" i="163"/>
  <c r="C147" i="163"/>
  <c r="I146" i="163"/>
  <c r="H146" i="163"/>
  <c r="G146" i="163"/>
  <c r="F146" i="163"/>
  <c r="E146" i="163"/>
  <c r="D146" i="163"/>
  <c r="C146" i="163"/>
  <c r="I144" i="163"/>
  <c r="I145" i="163" s="1"/>
  <c r="H144" i="163"/>
  <c r="H145" i="163" s="1"/>
  <c r="G144" i="163"/>
  <c r="G145" i="163" s="1"/>
  <c r="F144" i="163"/>
  <c r="F145" i="163" s="1"/>
  <c r="E144" i="163"/>
  <c r="E145" i="163" s="1"/>
  <c r="D144" i="163"/>
  <c r="D145" i="163" s="1"/>
  <c r="C144" i="163"/>
  <c r="C145" i="163" s="1"/>
  <c r="I101" i="163"/>
  <c r="H101" i="163"/>
  <c r="G101" i="163"/>
  <c r="F101" i="163"/>
  <c r="E101" i="163"/>
  <c r="D101" i="163"/>
  <c r="C101" i="163"/>
  <c r="I100" i="163"/>
  <c r="H100" i="163"/>
  <c r="G100" i="163"/>
  <c r="F100" i="163"/>
  <c r="E100" i="163"/>
  <c r="D100" i="163"/>
  <c r="C100" i="163"/>
  <c r="I98" i="163"/>
  <c r="I99" i="163" s="1"/>
  <c r="H98" i="163"/>
  <c r="H99" i="163" s="1"/>
  <c r="G98" i="163"/>
  <c r="G99" i="163" s="1"/>
  <c r="F98" i="163"/>
  <c r="F99" i="163" s="1"/>
  <c r="E98" i="163"/>
  <c r="E99" i="163" s="1"/>
  <c r="D98" i="163"/>
  <c r="D99" i="163" s="1"/>
  <c r="C98" i="163"/>
  <c r="C99" i="163" s="1"/>
  <c r="I87" i="163"/>
  <c r="H87" i="163"/>
  <c r="G87" i="163"/>
  <c r="F87" i="163"/>
  <c r="E87" i="163"/>
  <c r="D87" i="163"/>
  <c r="C87" i="163"/>
  <c r="I86" i="163"/>
  <c r="H86" i="163"/>
  <c r="G86" i="163"/>
  <c r="F86" i="163"/>
  <c r="E86" i="163"/>
  <c r="D86" i="163"/>
  <c r="C86" i="163"/>
  <c r="I84" i="163"/>
  <c r="I85" i="163" s="1"/>
  <c r="H84" i="163"/>
  <c r="H85" i="163" s="1"/>
  <c r="G84" i="163"/>
  <c r="G85" i="163" s="1"/>
  <c r="F84" i="163"/>
  <c r="F85" i="163" s="1"/>
  <c r="E84" i="163"/>
  <c r="E85" i="163" s="1"/>
  <c r="D84" i="163"/>
  <c r="D85" i="163" s="1"/>
  <c r="C84" i="163"/>
  <c r="C85" i="163" s="1"/>
  <c r="I71" i="163"/>
  <c r="H71" i="163"/>
  <c r="G71" i="163"/>
  <c r="F71" i="163"/>
  <c r="E71" i="163"/>
  <c r="D71" i="163"/>
  <c r="C71" i="163"/>
  <c r="I70" i="163"/>
  <c r="H70" i="163"/>
  <c r="G70" i="163"/>
  <c r="F70" i="163"/>
  <c r="E70" i="163"/>
  <c r="D70" i="163"/>
  <c r="C70" i="163"/>
  <c r="I68" i="163"/>
  <c r="I69" i="163" s="1"/>
  <c r="H68" i="163"/>
  <c r="H69" i="163" s="1"/>
  <c r="G68" i="163"/>
  <c r="G69" i="163" s="1"/>
  <c r="F68" i="163"/>
  <c r="F69" i="163" s="1"/>
  <c r="E68" i="163"/>
  <c r="E69" i="163" s="1"/>
  <c r="D68" i="163"/>
  <c r="D69" i="163" s="1"/>
  <c r="C68" i="163"/>
  <c r="C69" i="163" s="1"/>
  <c r="I57" i="163"/>
  <c r="H57" i="163"/>
  <c r="G57" i="163"/>
  <c r="F57" i="163"/>
  <c r="E57" i="163"/>
  <c r="D57" i="163"/>
  <c r="C57" i="163"/>
  <c r="I56" i="163"/>
  <c r="H56" i="163"/>
  <c r="G56" i="163"/>
  <c r="F56" i="163"/>
  <c r="E56" i="163"/>
  <c r="D56" i="163"/>
  <c r="C56" i="163"/>
  <c r="I54" i="163"/>
  <c r="I55" i="163" s="1"/>
  <c r="H54" i="163"/>
  <c r="H55" i="163" s="1"/>
  <c r="G54" i="163"/>
  <c r="G55" i="163" s="1"/>
  <c r="F54" i="163"/>
  <c r="F55" i="163" s="1"/>
  <c r="E54" i="163"/>
  <c r="E55" i="163" s="1"/>
  <c r="D54" i="163"/>
  <c r="D55" i="163" s="1"/>
  <c r="C54" i="163"/>
  <c r="C55" i="163" s="1"/>
  <c r="I41" i="163"/>
  <c r="H41" i="163"/>
  <c r="G41" i="163"/>
  <c r="F41" i="163"/>
  <c r="E41" i="163"/>
  <c r="D41" i="163"/>
  <c r="C41" i="163"/>
  <c r="I40" i="163"/>
  <c r="H40" i="163"/>
  <c r="G40" i="163"/>
  <c r="F40" i="163"/>
  <c r="E40" i="163"/>
  <c r="D40" i="163"/>
  <c r="C40" i="163"/>
  <c r="I38" i="163"/>
  <c r="I39" i="163" s="1"/>
  <c r="H38" i="163"/>
  <c r="H39" i="163" s="1"/>
  <c r="G38" i="163"/>
  <c r="G39" i="163" s="1"/>
  <c r="F38" i="163"/>
  <c r="F39" i="163" s="1"/>
  <c r="E38" i="163"/>
  <c r="E39" i="163" s="1"/>
  <c r="D38" i="163"/>
  <c r="D39" i="163" s="1"/>
  <c r="C38" i="163"/>
  <c r="C39" i="163" s="1"/>
  <c r="I27" i="163"/>
  <c r="H27" i="163"/>
  <c r="G27" i="163"/>
  <c r="F27" i="163"/>
  <c r="E27" i="163"/>
  <c r="D27" i="163"/>
  <c r="C27" i="163"/>
  <c r="I26" i="163"/>
  <c r="H26" i="163"/>
  <c r="G26" i="163"/>
  <c r="F26" i="163"/>
  <c r="E26" i="163"/>
  <c r="D26" i="163"/>
  <c r="C26" i="163"/>
  <c r="I24" i="163"/>
  <c r="I25" i="163" s="1"/>
  <c r="H24" i="163"/>
  <c r="H25" i="163" s="1"/>
  <c r="G24" i="163"/>
  <c r="G25" i="163" s="1"/>
  <c r="F24" i="163"/>
  <c r="F25" i="163" s="1"/>
  <c r="E24" i="163"/>
  <c r="E25" i="163" s="1"/>
  <c r="D24" i="163"/>
  <c r="D25" i="163" s="1"/>
  <c r="C24" i="163"/>
  <c r="C25" i="163" s="1"/>
  <c r="I189" i="162" l="1"/>
  <c r="H189" i="162"/>
  <c r="G189" i="162"/>
  <c r="F189" i="162"/>
  <c r="E189" i="162"/>
  <c r="D189" i="162"/>
  <c r="C189" i="162"/>
  <c r="I188" i="162"/>
  <c r="H188" i="162"/>
  <c r="G188" i="162"/>
  <c r="F188" i="162"/>
  <c r="E188" i="162"/>
  <c r="D188" i="162"/>
  <c r="C188" i="162"/>
  <c r="I186" i="162"/>
  <c r="I187" i="162" s="1"/>
  <c r="H186" i="162"/>
  <c r="H187" i="162" s="1"/>
  <c r="G186" i="162"/>
  <c r="G187" i="162" s="1"/>
  <c r="F186" i="162"/>
  <c r="F187" i="162" s="1"/>
  <c r="E186" i="162"/>
  <c r="E187" i="162" s="1"/>
  <c r="D186" i="162"/>
  <c r="D187" i="162" s="1"/>
  <c r="C186" i="162"/>
  <c r="C187" i="162" s="1"/>
  <c r="I175" i="162"/>
  <c r="H175" i="162"/>
  <c r="G175" i="162"/>
  <c r="F175" i="162"/>
  <c r="E175" i="162"/>
  <c r="D175" i="162"/>
  <c r="C175" i="162"/>
  <c r="I174" i="162"/>
  <c r="H174" i="162"/>
  <c r="G174" i="162"/>
  <c r="F174" i="162"/>
  <c r="E174" i="162"/>
  <c r="D174" i="162"/>
  <c r="C174" i="162"/>
  <c r="I172" i="162"/>
  <c r="I173" i="162" s="1"/>
  <c r="H172" i="162"/>
  <c r="H173" i="162" s="1"/>
  <c r="G172" i="162"/>
  <c r="G173" i="162" s="1"/>
  <c r="F172" i="162"/>
  <c r="F173" i="162" s="1"/>
  <c r="E172" i="162"/>
  <c r="E173" i="162" s="1"/>
  <c r="D172" i="162"/>
  <c r="D173" i="162" s="1"/>
  <c r="C172" i="162"/>
  <c r="C173" i="162" s="1"/>
  <c r="I161" i="162"/>
  <c r="H161" i="162"/>
  <c r="G161" i="162"/>
  <c r="F161" i="162"/>
  <c r="E161" i="162"/>
  <c r="D161" i="162"/>
  <c r="C161" i="162"/>
  <c r="I160" i="162"/>
  <c r="H160" i="162"/>
  <c r="G160" i="162"/>
  <c r="F160" i="162"/>
  <c r="E160" i="162"/>
  <c r="D160" i="162"/>
  <c r="C160" i="162"/>
  <c r="I158" i="162"/>
  <c r="I159" i="162" s="1"/>
  <c r="H158" i="162"/>
  <c r="H159" i="162" s="1"/>
  <c r="G158" i="162"/>
  <c r="G159" i="162" s="1"/>
  <c r="F158" i="162"/>
  <c r="F159" i="162" s="1"/>
  <c r="E158" i="162"/>
  <c r="E159" i="162" s="1"/>
  <c r="D158" i="162"/>
  <c r="D159" i="162" s="1"/>
  <c r="C158" i="162"/>
  <c r="C159" i="162" s="1"/>
  <c r="I147" i="162"/>
  <c r="H147" i="162"/>
  <c r="G147" i="162"/>
  <c r="F147" i="162"/>
  <c r="E147" i="162"/>
  <c r="D147" i="162"/>
  <c r="C147" i="162"/>
  <c r="I146" i="162"/>
  <c r="H146" i="162"/>
  <c r="G146" i="162"/>
  <c r="F146" i="162"/>
  <c r="E146" i="162"/>
  <c r="D146" i="162"/>
  <c r="C146" i="162"/>
  <c r="I144" i="162"/>
  <c r="I145" i="162" s="1"/>
  <c r="H144" i="162"/>
  <c r="H145" i="162" s="1"/>
  <c r="G144" i="162"/>
  <c r="G145" i="162" s="1"/>
  <c r="F144" i="162"/>
  <c r="F145" i="162" s="1"/>
  <c r="E144" i="162"/>
  <c r="E145" i="162" s="1"/>
  <c r="D144" i="162"/>
  <c r="D145" i="162" s="1"/>
  <c r="C144" i="162"/>
  <c r="C145" i="162" s="1"/>
  <c r="I101" i="162"/>
  <c r="H101" i="162"/>
  <c r="G101" i="162"/>
  <c r="F101" i="162"/>
  <c r="E101" i="162"/>
  <c r="D101" i="162"/>
  <c r="C101" i="162"/>
  <c r="I100" i="162"/>
  <c r="H100" i="162"/>
  <c r="G100" i="162"/>
  <c r="F100" i="162"/>
  <c r="E100" i="162"/>
  <c r="D100" i="162"/>
  <c r="C100" i="162"/>
  <c r="I98" i="162"/>
  <c r="I99" i="162" s="1"/>
  <c r="H98" i="162"/>
  <c r="H99" i="162" s="1"/>
  <c r="G98" i="162"/>
  <c r="G99" i="162" s="1"/>
  <c r="F98" i="162"/>
  <c r="F99" i="162" s="1"/>
  <c r="E98" i="162"/>
  <c r="E99" i="162" s="1"/>
  <c r="D98" i="162"/>
  <c r="D99" i="162" s="1"/>
  <c r="C98" i="162"/>
  <c r="C99" i="162" s="1"/>
  <c r="I87" i="162"/>
  <c r="H87" i="162"/>
  <c r="G87" i="162"/>
  <c r="F87" i="162"/>
  <c r="E87" i="162"/>
  <c r="D87" i="162"/>
  <c r="C87" i="162"/>
  <c r="I86" i="162"/>
  <c r="H86" i="162"/>
  <c r="G86" i="162"/>
  <c r="F86" i="162"/>
  <c r="E86" i="162"/>
  <c r="D86" i="162"/>
  <c r="C86" i="162"/>
  <c r="I84" i="162"/>
  <c r="I85" i="162" s="1"/>
  <c r="H84" i="162"/>
  <c r="H85" i="162" s="1"/>
  <c r="G84" i="162"/>
  <c r="G85" i="162" s="1"/>
  <c r="F84" i="162"/>
  <c r="F85" i="162" s="1"/>
  <c r="E84" i="162"/>
  <c r="E85" i="162" s="1"/>
  <c r="D84" i="162"/>
  <c r="D85" i="162" s="1"/>
  <c r="C84" i="162"/>
  <c r="C85" i="162" s="1"/>
  <c r="I71" i="162"/>
  <c r="H71" i="162"/>
  <c r="G71" i="162"/>
  <c r="F71" i="162"/>
  <c r="E71" i="162"/>
  <c r="D71" i="162"/>
  <c r="C71" i="162"/>
  <c r="I70" i="162"/>
  <c r="H70" i="162"/>
  <c r="G70" i="162"/>
  <c r="F70" i="162"/>
  <c r="E70" i="162"/>
  <c r="D70" i="162"/>
  <c r="C70" i="162"/>
  <c r="I68" i="162"/>
  <c r="I69" i="162" s="1"/>
  <c r="H68" i="162"/>
  <c r="H69" i="162" s="1"/>
  <c r="G68" i="162"/>
  <c r="G69" i="162" s="1"/>
  <c r="F68" i="162"/>
  <c r="F69" i="162" s="1"/>
  <c r="E68" i="162"/>
  <c r="E69" i="162" s="1"/>
  <c r="D68" i="162"/>
  <c r="D69" i="162" s="1"/>
  <c r="C68" i="162"/>
  <c r="C69" i="162" s="1"/>
  <c r="I57" i="162"/>
  <c r="H57" i="162"/>
  <c r="G57" i="162"/>
  <c r="F57" i="162"/>
  <c r="E57" i="162"/>
  <c r="D57" i="162"/>
  <c r="C57" i="162"/>
  <c r="I56" i="162"/>
  <c r="H56" i="162"/>
  <c r="G56" i="162"/>
  <c r="F56" i="162"/>
  <c r="E56" i="162"/>
  <c r="D56" i="162"/>
  <c r="C56" i="162"/>
  <c r="I54" i="162"/>
  <c r="I55" i="162" s="1"/>
  <c r="H54" i="162"/>
  <c r="H55" i="162" s="1"/>
  <c r="G54" i="162"/>
  <c r="G55" i="162" s="1"/>
  <c r="F54" i="162"/>
  <c r="F55" i="162" s="1"/>
  <c r="E54" i="162"/>
  <c r="E55" i="162" s="1"/>
  <c r="D54" i="162"/>
  <c r="D55" i="162" s="1"/>
  <c r="C54" i="162"/>
  <c r="C55" i="162" s="1"/>
  <c r="I41" i="162"/>
  <c r="H41" i="162"/>
  <c r="G41" i="162"/>
  <c r="F41" i="162"/>
  <c r="E41" i="162"/>
  <c r="D41" i="162"/>
  <c r="C41" i="162"/>
  <c r="I40" i="162"/>
  <c r="H40" i="162"/>
  <c r="G40" i="162"/>
  <c r="F40" i="162"/>
  <c r="E40" i="162"/>
  <c r="D40" i="162"/>
  <c r="C40" i="162"/>
  <c r="I38" i="162"/>
  <c r="I39" i="162" s="1"/>
  <c r="H38" i="162"/>
  <c r="H39" i="162" s="1"/>
  <c r="G38" i="162"/>
  <c r="G39" i="162" s="1"/>
  <c r="F38" i="162"/>
  <c r="F39" i="162" s="1"/>
  <c r="E38" i="162"/>
  <c r="E39" i="162" s="1"/>
  <c r="D38" i="162"/>
  <c r="D39" i="162" s="1"/>
  <c r="C38" i="162"/>
  <c r="C39" i="162" s="1"/>
  <c r="I27" i="162"/>
  <c r="H27" i="162"/>
  <c r="G27" i="162"/>
  <c r="F27" i="162"/>
  <c r="E27" i="162"/>
  <c r="D27" i="162"/>
  <c r="C27" i="162"/>
  <c r="I26" i="162"/>
  <c r="H26" i="162"/>
  <c r="G26" i="162"/>
  <c r="F26" i="162"/>
  <c r="E26" i="162"/>
  <c r="D26" i="162"/>
  <c r="C26" i="162"/>
  <c r="I24" i="162"/>
  <c r="I25" i="162" s="1"/>
  <c r="H24" i="162"/>
  <c r="H25" i="162" s="1"/>
  <c r="G24" i="162"/>
  <c r="G25" i="162" s="1"/>
  <c r="F24" i="162"/>
  <c r="F25" i="162" s="1"/>
  <c r="E24" i="162"/>
  <c r="E25" i="162" s="1"/>
  <c r="D24" i="162"/>
  <c r="D25" i="162" s="1"/>
  <c r="C24" i="162"/>
  <c r="C25" i="162" s="1"/>
  <c r="C53" i="161" l="1"/>
  <c r="I101" i="161"/>
  <c r="H101" i="161"/>
  <c r="G101" i="161"/>
  <c r="F101" i="161"/>
  <c r="E101" i="161"/>
  <c r="D101" i="161"/>
  <c r="C101" i="161"/>
  <c r="I100" i="161"/>
  <c r="H100" i="161"/>
  <c r="G100" i="161"/>
  <c r="F100" i="161"/>
  <c r="E100" i="161"/>
  <c r="D100" i="161"/>
  <c r="C100" i="161"/>
  <c r="I98" i="161"/>
  <c r="I99" i="161" s="1"/>
  <c r="H98" i="161"/>
  <c r="H99" i="161" s="1"/>
  <c r="G98" i="161"/>
  <c r="G99" i="161" s="1"/>
  <c r="F98" i="161"/>
  <c r="F99" i="161" s="1"/>
  <c r="E98" i="161"/>
  <c r="E99" i="161" s="1"/>
  <c r="D98" i="161"/>
  <c r="D99" i="161" s="1"/>
  <c r="C98" i="161"/>
  <c r="C99" i="161" s="1"/>
  <c r="I87" i="161"/>
  <c r="H87" i="161"/>
  <c r="G87" i="161"/>
  <c r="F87" i="161"/>
  <c r="E87" i="161"/>
  <c r="D87" i="161"/>
  <c r="C87" i="161"/>
  <c r="I86" i="161"/>
  <c r="H86" i="161"/>
  <c r="G86" i="161"/>
  <c r="F86" i="161"/>
  <c r="E86" i="161"/>
  <c r="D86" i="161"/>
  <c r="C86" i="161"/>
  <c r="I84" i="161"/>
  <c r="I85" i="161" s="1"/>
  <c r="H84" i="161"/>
  <c r="H85" i="161" s="1"/>
  <c r="G84" i="161"/>
  <c r="G85" i="161" s="1"/>
  <c r="F84" i="161"/>
  <c r="F85" i="161" s="1"/>
  <c r="E84" i="161"/>
  <c r="E85" i="161" s="1"/>
  <c r="D84" i="161"/>
  <c r="D85" i="161" s="1"/>
  <c r="C84" i="161"/>
  <c r="C85" i="161" s="1"/>
  <c r="I189" i="160" l="1"/>
  <c r="H189" i="160"/>
  <c r="G189" i="160"/>
  <c r="F189" i="160"/>
  <c r="E189" i="160"/>
  <c r="D189" i="160"/>
  <c r="C189" i="160"/>
  <c r="I188" i="160"/>
  <c r="H188" i="160"/>
  <c r="G188" i="160"/>
  <c r="F188" i="160"/>
  <c r="E188" i="160"/>
  <c r="D188" i="160"/>
  <c r="C188" i="160"/>
  <c r="I186" i="160"/>
  <c r="I187" i="160" s="1"/>
  <c r="H186" i="160"/>
  <c r="H187" i="160" s="1"/>
  <c r="G186" i="160"/>
  <c r="G187" i="160" s="1"/>
  <c r="F186" i="160"/>
  <c r="F187" i="160" s="1"/>
  <c r="E186" i="160"/>
  <c r="E187" i="160" s="1"/>
  <c r="D186" i="160"/>
  <c r="D187" i="160" s="1"/>
  <c r="C186" i="160"/>
  <c r="C187" i="160" s="1"/>
  <c r="I175" i="160"/>
  <c r="H175" i="160"/>
  <c r="G175" i="160"/>
  <c r="F175" i="160"/>
  <c r="E175" i="160"/>
  <c r="D175" i="160"/>
  <c r="C175" i="160"/>
  <c r="I174" i="160"/>
  <c r="H174" i="160"/>
  <c r="G174" i="160"/>
  <c r="F174" i="160"/>
  <c r="E174" i="160"/>
  <c r="D174" i="160"/>
  <c r="C174" i="160"/>
  <c r="I172" i="160"/>
  <c r="I173" i="160" s="1"/>
  <c r="H172" i="160"/>
  <c r="H173" i="160" s="1"/>
  <c r="G172" i="160"/>
  <c r="G173" i="160" s="1"/>
  <c r="F172" i="160"/>
  <c r="F173" i="160" s="1"/>
  <c r="E172" i="160"/>
  <c r="E173" i="160" s="1"/>
  <c r="D172" i="160"/>
  <c r="D173" i="160" s="1"/>
  <c r="C172" i="160"/>
  <c r="C173" i="160" s="1"/>
  <c r="I161" i="160"/>
  <c r="H161" i="160"/>
  <c r="G161" i="160"/>
  <c r="F161" i="160"/>
  <c r="E161" i="160"/>
  <c r="D161" i="160"/>
  <c r="C161" i="160"/>
  <c r="I160" i="160"/>
  <c r="H160" i="160"/>
  <c r="G160" i="160"/>
  <c r="F160" i="160"/>
  <c r="E160" i="160"/>
  <c r="D160" i="160"/>
  <c r="C160" i="160"/>
  <c r="I158" i="160"/>
  <c r="I159" i="160" s="1"/>
  <c r="H158" i="160"/>
  <c r="H159" i="160" s="1"/>
  <c r="G158" i="160"/>
  <c r="G159" i="160" s="1"/>
  <c r="F158" i="160"/>
  <c r="F159" i="160" s="1"/>
  <c r="E158" i="160"/>
  <c r="E159" i="160" s="1"/>
  <c r="D158" i="160"/>
  <c r="D159" i="160" s="1"/>
  <c r="C158" i="160"/>
  <c r="C159" i="160" s="1"/>
  <c r="I147" i="160"/>
  <c r="H147" i="160"/>
  <c r="G147" i="160"/>
  <c r="F147" i="160"/>
  <c r="E147" i="160"/>
  <c r="D147" i="160"/>
  <c r="C147" i="160"/>
  <c r="I146" i="160"/>
  <c r="H146" i="160"/>
  <c r="G146" i="160"/>
  <c r="F146" i="160"/>
  <c r="E146" i="160"/>
  <c r="D146" i="160"/>
  <c r="C146" i="160"/>
  <c r="I144" i="160"/>
  <c r="I145" i="160" s="1"/>
  <c r="H144" i="160"/>
  <c r="H145" i="160" s="1"/>
  <c r="G144" i="160"/>
  <c r="G145" i="160" s="1"/>
  <c r="F144" i="160"/>
  <c r="F145" i="160" s="1"/>
  <c r="E144" i="160"/>
  <c r="E145" i="160" s="1"/>
  <c r="D144" i="160"/>
  <c r="D145" i="160" s="1"/>
  <c r="C144" i="160"/>
  <c r="C145" i="160" s="1"/>
  <c r="I133" i="160"/>
  <c r="H133" i="160"/>
  <c r="G133" i="160"/>
  <c r="F133" i="160"/>
  <c r="E133" i="160"/>
  <c r="D133" i="160"/>
  <c r="C133" i="160"/>
  <c r="I132" i="160"/>
  <c r="H132" i="160"/>
  <c r="G132" i="160"/>
  <c r="F132" i="160"/>
  <c r="E132" i="160"/>
  <c r="D132" i="160"/>
  <c r="C132" i="160"/>
  <c r="I130" i="160"/>
  <c r="I131" i="160" s="1"/>
  <c r="H130" i="160"/>
  <c r="H131" i="160" s="1"/>
  <c r="G130" i="160"/>
  <c r="G131" i="160" s="1"/>
  <c r="F130" i="160"/>
  <c r="F131" i="160" s="1"/>
  <c r="E130" i="160"/>
  <c r="E131" i="160" s="1"/>
  <c r="D130" i="160"/>
  <c r="D131" i="160" s="1"/>
  <c r="C130" i="160"/>
  <c r="C131" i="160" s="1"/>
  <c r="I117" i="160"/>
  <c r="H117" i="160"/>
  <c r="G117" i="160"/>
  <c r="F117" i="160"/>
  <c r="E117" i="160"/>
  <c r="D117" i="160"/>
  <c r="C117" i="160"/>
  <c r="I116" i="160"/>
  <c r="H116" i="160"/>
  <c r="G116" i="160"/>
  <c r="F116" i="160"/>
  <c r="E116" i="160"/>
  <c r="D116" i="160"/>
  <c r="C116" i="160"/>
  <c r="I114" i="160"/>
  <c r="I115" i="160" s="1"/>
  <c r="H114" i="160"/>
  <c r="H115" i="160" s="1"/>
  <c r="G114" i="160"/>
  <c r="G115" i="160" s="1"/>
  <c r="F114" i="160"/>
  <c r="F115" i="160" s="1"/>
  <c r="E114" i="160"/>
  <c r="E115" i="160" s="1"/>
  <c r="D114" i="160"/>
  <c r="D115" i="160" s="1"/>
  <c r="C114" i="160"/>
  <c r="C115" i="160" s="1"/>
  <c r="I41" i="160"/>
  <c r="H41" i="160"/>
  <c r="G41" i="160"/>
  <c r="F41" i="160"/>
  <c r="E41" i="160"/>
  <c r="D41" i="160"/>
  <c r="C41" i="160"/>
  <c r="I40" i="160"/>
  <c r="H40" i="160"/>
  <c r="G40" i="160"/>
  <c r="F40" i="160"/>
  <c r="E40" i="160"/>
  <c r="D40" i="160"/>
  <c r="C40" i="160"/>
  <c r="I38" i="160"/>
  <c r="I39" i="160" s="1"/>
  <c r="H38" i="160"/>
  <c r="H39" i="160" s="1"/>
  <c r="G38" i="160"/>
  <c r="G39" i="160" s="1"/>
  <c r="F38" i="160"/>
  <c r="F39" i="160" s="1"/>
  <c r="E38" i="160"/>
  <c r="E39" i="160" s="1"/>
  <c r="D38" i="160"/>
  <c r="D39" i="160" s="1"/>
  <c r="C38" i="160"/>
  <c r="C39" i="160" s="1"/>
  <c r="I27" i="160"/>
  <c r="H27" i="160"/>
  <c r="G27" i="160"/>
  <c r="F27" i="160"/>
  <c r="E27" i="160"/>
  <c r="D27" i="160"/>
  <c r="C27" i="160"/>
  <c r="I26" i="160"/>
  <c r="H26" i="160"/>
  <c r="G26" i="160"/>
  <c r="F26" i="160"/>
  <c r="E26" i="160"/>
  <c r="D26" i="160"/>
  <c r="C26" i="160"/>
  <c r="I24" i="160"/>
  <c r="I25" i="160" s="1"/>
  <c r="H24" i="160"/>
  <c r="H25" i="160" s="1"/>
  <c r="G24" i="160"/>
  <c r="G25" i="160" s="1"/>
  <c r="F24" i="160"/>
  <c r="F25" i="160" s="1"/>
  <c r="E24" i="160"/>
  <c r="E25" i="160" s="1"/>
  <c r="D24" i="160"/>
  <c r="D25" i="160" s="1"/>
  <c r="C24" i="160"/>
  <c r="C25" i="160" s="1"/>
  <c r="D110" i="159" l="1"/>
  <c r="I189" i="159" l="1"/>
  <c r="H189" i="159"/>
  <c r="G189" i="159"/>
  <c r="F189" i="159"/>
  <c r="E189" i="159"/>
  <c r="D189" i="159"/>
  <c r="C189" i="159"/>
  <c r="I188" i="159"/>
  <c r="H188" i="159"/>
  <c r="G188" i="159"/>
  <c r="F188" i="159"/>
  <c r="E188" i="159"/>
  <c r="D188" i="159"/>
  <c r="C188" i="159"/>
  <c r="I186" i="159"/>
  <c r="I187" i="159" s="1"/>
  <c r="H186" i="159"/>
  <c r="H187" i="159" s="1"/>
  <c r="G186" i="159"/>
  <c r="G187" i="159" s="1"/>
  <c r="F186" i="159"/>
  <c r="F187" i="159" s="1"/>
  <c r="E186" i="159"/>
  <c r="E187" i="159" s="1"/>
  <c r="D186" i="159"/>
  <c r="D187" i="159" s="1"/>
  <c r="C186" i="159"/>
  <c r="C187" i="159" s="1"/>
  <c r="I175" i="159"/>
  <c r="H175" i="159"/>
  <c r="G175" i="159"/>
  <c r="F175" i="159"/>
  <c r="E175" i="159"/>
  <c r="D175" i="159"/>
  <c r="C175" i="159"/>
  <c r="I174" i="159"/>
  <c r="H174" i="159"/>
  <c r="G174" i="159"/>
  <c r="F174" i="159"/>
  <c r="E174" i="159"/>
  <c r="D174" i="159"/>
  <c r="C174" i="159"/>
  <c r="I172" i="159"/>
  <c r="I173" i="159" s="1"/>
  <c r="H172" i="159"/>
  <c r="H173" i="159" s="1"/>
  <c r="G172" i="159"/>
  <c r="G173" i="159" s="1"/>
  <c r="F172" i="159"/>
  <c r="F173" i="159" s="1"/>
  <c r="E172" i="159"/>
  <c r="E173" i="159" s="1"/>
  <c r="D172" i="159"/>
  <c r="D173" i="159" s="1"/>
  <c r="C172" i="159"/>
  <c r="C173" i="159" s="1"/>
  <c r="I161" i="159"/>
  <c r="H161" i="159"/>
  <c r="G161" i="159"/>
  <c r="F161" i="159"/>
  <c r="E161" i="159"/>
  <c r="D161" i="159"/>
  <c r="C161" i="159"/>
  <c r="I160" i="159"/>
  <c r="H160" i="159"/>
  <c r="G160" i="159"/>
  <c r="F160" i="159"/>
  <c r="E160" i="159"/>
  <c r="D160" i="159"/>
  <c r="C160" i="159"/>
  <c r="I158" i="159"/>
  <c r="I159" i="159" s="1"/>
  <c r="H158" i="159"/>
  <c r="H159" i="159" s="1"/>
  <c r="G158" i="159"/>
  <c r="G159" i="159" s="1"/>
  <c r="F158" i="159"/>
  <c r="F159" i="159" s="1"/>
  <c r="E158" i="159"/>
  <c r="E159" i="159" s="1"/>
  <c r="D158" i="159"/>
  <c r="D159" i="159" s="1"/>
  <c r="C158" i="159"/>
  <c r="C159" i="159" s="1"/>
  <c r="I147" i="159"/>
  <c r="H147" i="159"/>
  <c r="G147" i="159"/>
  <c r="F147" i="159"/>
  <c r="E147" i="159"/>
  <c r="D147" i="159"/>
  <c r="C147" i="159"/>
  <c r="I146" i="159"/>
  <c r="H146" i="159"/>
  <c r="G146" i="159"/>
  <c r="F146" i="159"/>
  <c r="E146" i="159"/>
  <c r="D146" i="159"/>
  <c r="C146" i="159"/>
  <c r="I144" i="159"/>
  <c r="I145" i="159" s="1"/>
  <c r="H144" i="159"/>
  <c r="H145" i="159" s="1"/>
  <c r="G144" i="159"/>
  <c r="G145" i="159" s="1"/>
  <c r="F144" i="159"/>
  <c r="F145" i="159" s="1"/>
  <c r="E144" i="159"/>
  <c r="E145" i="159" s="1"/>
  <c r="D144" i="159"/>
  <c r="D145" i="159" s="1"/>
  <c r="C144" i="159"/>
  <c r="C145" i="159" s="1"/>
  <c r="I133" i="159"/>
  <c r="H133" i="159"/>
  <c r="G133" i="159"/>
  <c r="F133" i="159"/>
  <c r="E133" i="159"/>
  <c r="D133" i="159"/>
  <c r="C133" i="159"/>
  <c r="I132" i="159"/>
  <c r="H132" i="159"/>
  <c r="G132" i="159"/>
  <c r="F132" i="159"/>
  <c r="E132" i="159"/>
  <c r="D132" i="159"/>
  <c r="C132" i="159"/>
  <c r="I130" i="159"/>
  <c r="I131" i="159" s="1"/>
  <c r="H130" i="159"/>
  <c r="H131" i="159" s="1"/>
  <c r="G130" i="159"/>
  <c r="G131" i="159" s="1"/>
  <c r="F130" i="159"/>
  <c r="F131" i="159" s="1"/>
  <c r="E130" i="159"/>
  <c r="E131" i="159" s="1"/>
  <c r="D130" i="159"/>
  <c r="D131" i="159" s="1"/>
  <c r="C130" i="159"/>
  <c r="C131" i="159" s="1"/>
  <c r="I101" i="159"/>
  <c r="H101" i="159"/>
  <c r="G101" i="159"/>
  <c r="F101" i="159"/>
  <c r="E101" i="159"/>
  <c r="D101" i="159"/>
  <c r="C101" i="159"/>
  <c r="I100" i="159"/>
  <c r="H100" i="159"/>
  <c r="G100" i="159"/>
  <c r="F100" i="159"/>
  <c r="E100" i="159"/>
  <c r="D100" i="159"/>
  <c r="C100" i="159"/>
  <c r="I98" i="159"/>
  <c r="I99" i="159" s="1"/>
  <c r="H98" i="159"/>
  <c r="H99" i="159" s="1"/>
  <c r="G98" i="159"/>
  <c r="G99" i="159" s="1"/>
  <c r="F98" i="159"/>
  <c r="F99" i="159" s="1"/>
  <c r="E98" i="159"/>
  <c r="E99" i="159" s="1"/>
  <c r="D98" i="159"/>
  <c r="D99" i="159" s="1"/>
  <c r="C98" i="159"/>
  <c r="C99" i="159" s="1"/>
  <c r="I87" i="159"/>
  <c r="H87" i="159"/>
  <c r="G87" i="159"/>
  <c r="F87" i="159"/>
  <c r="E87" i="159"/>
  <c r="D87" i="159"/>
  <c r="C87" i="159"/>
  <c r="I86" i="159"/>
  <c r="H86" i="159"/>
  <c r="G86" i="159"/>
  <c r="F86" i="159"/>
  <c r="E86" i="159"/>
  <c r="D86" i="159"/>
  <c r="C86" i="159"/>
  <c r="I84" i="159"/>
  <c r="I85" i="159" s="1"/>
  <c r="H84" i="159"/>
  <c r="H85" i="159" s="1"/>
  <c r="G84" i="159"/>
  <c r="G85" i="159" s="1"/>
  <c r="F84" i="159"/>
  <c r="F85" i="159" s="1"/>
  <c r="E84" i="159"/>
  <c r="E85" i="159" s="1"/>
  <c r="D84" i="159"/>
  <c r="D85" i="159" s="1"/>
  <c r="C84" i="159"/>
  <c r="C85" i="159" s="1"/>
  <c r="I71" i="159"/>
  <c r="H71" i="159"/>
  <c r="G71" i="159"/>
  <c r="F71" i="159"/>
  <c r="E71" i="159"/>
  <c r="D71" i="159"/>
  <c r="C71" i="159"/>
  <c r="I70" i="159"/>
  <c r="H70" i="159"/>
  <c r="G70" i="159"/>
  <c r="F70" i="159"/>
  <c r="E70" i="159"/>
  <c r="D70" i="159"/>
  <c r="C70" i="159"/>
  <c r="I68" i="159"/>
  <c r="I69" i="159" s="1"/>
  <c r="H68" i="159"/>
  <c r="H69" i="159" s="1"/>
  <c r="G68" i="159"/>
  <c r="G69" i="159" s="1"/>
  <c r="F68" i="159"/>
  <c r="F69" i="159" s="1"/>
  <c r="E68" i="159"/>
  <c r="E69" i="159" s="1"/>
  <c r="D68" i="159"/>
  <c r="D69" i="159" s="1"/>
  <c r="C68" i="159"/>
  <c r="C69" i="159" s="1"/>
  <c r="I57" i="159"/>
  <c r="H57" i="159"/>
  <c r="G57" i="159"/>
  <c r="F57" i="159"/>
  <c r="E57" i="159"/>
  <c r="D57" i="159"/>
  <c r="C57" i="159"/>
  <c r="I56" i="159"/>
  <c r="H56" i="159"/>
  <c r="G56" i="159"/>
  <c r="F56" i="159"/>
  <c r="E56" i="159"/>
  <c r="D56" i="159"/>
  <c r="C56" i="159"/>
  <c r="I54" i="159"/>
  <c r="I55" i="159" s="1"/>
  <c r="H54" i="159"/>
  <c r="H55" i="159" s="1"/>
  <c r="G54" i="159"/>
  <c r="G55" i="159" s="1"/>
  <c r="F54" i="159"/>
  <c r="F55" i="159" s="1"/>
  <c r="E54" i="159"/>
  <c r="E55" i="159" s="1"/>
  <c r="D54" i="159"/>
  <c r="D55" i="159" s="1"/>
  <c r="C54" i="159"/>
  <c r="C55" i="159" s="1"/>
  <c r="I41" i="159"/>
  <c r="H41" i="159"/>
  <c r="G41" i="159"/>
  <c r="F41" i="159"/>
  <c r="E41" i="159"/>
  <c r="D41" i="159"/>
  <c r="C41" i="159"/>
  <c r="I40" i="159"/>
  <c r="H40" i="159"/>
  <c r="G40" i="159"/>
  <c r="F40" i="159"/>
  <c r="E40" i="159"/>
  <c r="D40" i="159"/>
  <c r="C40" i="159"/>
  <c r="I38" i="159"/>
  <c r="I39" i="159" s="1"/>
  <c r="H38" i="159"/>
  <c r="H39" i="159" s="1"/>
  <c r="G38" i="159"/>
  <c r="G39" i="159" s="1"/>
  <c r="F38" i="159"/>
  <c r="F39" i="159" s="1"/>
  <c r="E38" i="159"/>
  <c r="E39" i="159" s="1"/>
  <c r="D38" i="159"/>
  <c r="D39" i="159" s="1"/>
  <c r="C38" i="159"/>
  <c r="C39" i="159" s="1"/>
  <c r="I27" i="159"/>
  <c r="H27" i="159"/>
  <c r="G27" i="159"/>
  <c r="F27" i="159"/>
  <c r="E27" i="159"/>
  <c r="D27" i="159"/>
  <c r="C27" i="159"/>
  <c r="I26" i="159"/>
  <c r="H26" i="159"/>
  <c r="G26" i="159"/>
  <c r="F26" i="159"/>
  <c r="E26" i="159"/>
  <c r="D26" i="159"/>
  <c r="C26" i="159"/>
  <c r="I24" i="159"/>
  <c r="I25" i="159" s="1"/>
  <c r="H24" i="159"/>
  <c r="H25" i="159" s="1"/>
  <c r="G24" i="159"/>
  <c r="G25" i="159" s="1"/>
  <c r="F24" i="159"/>
  <c r="F25" i="159" s="1"/>
  <c r="E24" i="159"/>
  <c r="E25" i="159" s="1"/>
  <c r="D24" i="159"/>
  <c r="D25" i="159" s="1"/>
  <c r="C24" i="159"/>
  <c r="C25" i="159" s="1"/>
  <c r="F67" i="158" l="1"/>
  <c r="I175" i="158"/>
  <c r="H175" i="158"/>
  <c r="G175" i="158"/>
  <c r="F175" i="158"/>
  <c r="E175" i="158"/>
  <c r="D175" i="158"/>
  <c r="C175" i="158"/>
  <c r="I174" i="158"/>
  <c r="H174" i="158"/>
  <c r="G174" i="158"/>
  <c r="F174" i="158"/>
  <c r="E174" i="158"/>
  <c r="D174" i="158"/>
  <c r="C174" i="158"/>
  <c r="I172" i="158"/>
  <c r="I173" i="158" s="1"/>
  <c r="H172" i="158"/>
  <c r="H173" i="158" s="1"/>
  <c r="G172" i="158"/>
  <c r="G173" i="158" s="1"/>
  <c r="F172" i="158"/>
  <c r="F173" i="158" s="1"/>
  <c r="E172" i="158"/>
  <c r="E173" i="158" s="1"/>
  <c r="D172" i="158"/>
  <c r="D173" i="158" s="1"/>
  <c r="C172" i="158"/>
  <c r="C173" i="158" s="1"/>
  <c r="I161" i="158"/>
  <c r="H161" i="158"/>
  <c r="G161" i="158"/>
  <c r="F161" i="158"/>
  <c r="E161" i="158"/>
  <c r="D161" i="158"/>
  <c r="C161" i="158"/>
  <c r="I160" i="158"/>
  <c r="H160" i="158"/>
  <c r="G160" i="158"/>
  <c r="F160" i="158"/>
  <c r="E160" i="158"/>
  <c r="D160" i="158"/>
  <c r="C160" i="158"/>
  <c r="I158" i="158"/>
  <c r="I159" i="158" s="1"/>
  <c r="H158" i="158"/>
  <c r="H159" i="158" s="1"/>
  <c r="G158" i="158"/>
  <c r="G159" i="158" s="1"/>
  <c r="F158" i="158"/>
  <c r="F159" i="158" s="1"/>
  <c r="E158" i="158"/>
  <c r="E159" i="158" s="1"/>
  <c r="D158" i="158"/>
  <c r="D159" i="158" s="1"/>
  <c r="C158" i="158"/>
  <c r="C159" i="158" s="1"/>
  <c r="I147" i="158"/>
  <c r="H147" i="158"/>
  <c r="G147" i="158"/>
  <c r="F147" i="158"/>
  <c r="E147" i="158"/>
  <c r="D147" i="158"/>
  <c r="C147" i="158"/>
  <c r="I146" i="158"/>
  <c r="H146" i="158"/>
  <c r="G146" i="158"/>
  <c r="F146" i="158"/>
  <c r="E146" i="158"/>
  <c r="D146" i="158"/>
  <c r="C146" i="158"/>
  <c r="I144" i="158"/>
  <c r="I145" i="158" s="1"/>
  <c r="H144" i="158"/>
  <c r="H145" i="158" s="1"/>
  <c r="G144" i="158"/>
  <c r="G145" i="158" s="1"/>
  <c r="F144" i="158"/>
  <c r="F145" i="158" s="1"/>
  <c r="E144" i="158"/>
  <c r="E145" i="158" s="1"/>
  <c r="D144" i="158"/>
  <c r="D145" i="158" s="1"/>
  <c r="C144" i="158"/>
  <c r="C145" i="158" s="1"/>
  <c r="I101" i="158"/>
  <c r="H101" i="158"/>
  <c r="G101" i="158"/>
  <c r="F101" i="158"/>
  <c r="E101" i="158"/>
  <c r="D101" i="158"/>
  <c r="C101" i="158"/>
  <c r="I100" i="158"/>
  <c r="H100" i="158"/>
  <c r="G100" i="158"/>
  <c r="F100" i="158"/>
  <c r="E100" i="158"/>
  <c r="D100" i="158"/>
  <c r="C100" i="158"/>
  <c r="I98" i="158"/>
  <c r="I99" i="158" s="1"/>
  <c r="H98" i="158"/>
  <c r="H99" i="158" s="1"/>
  <c r="G98" i="158"/>
  <c r="G99" i="158" s="1"/>
  <c r="F98" i="158"/>
  <c r="F99" i="158" s="1"/>
  <c r="E98" i="158"/>
  <c r="E99" i="158" s="1"/>
  <c r="D98" i="158"/>
  <c r="D99" i="158" s="1"/>
  <c r="C98" i="158"/>
  <c r="C99" i="158" s="1"/>
  <c r="I87" i="158"/>
  <c r="H87" i="158"/>
  <c r="G87" i="158"/>
  <c r="F87" i="158"/>
  <c r="E87" i="158"/>
  <c r="D87" i="158"/>
  <c r="C87" i="158"/>
  <c r="I86" i="158"/>
  <c r="H86" i="158"/>
  <c r="G86" i="158"/>
  <c r="F86" i="158"/>
  <c r="E86" i="158"/>
  <c r="D86" i="158"/>
  <c r="C86" i="158"/>
  <c r="I84" i="158"/>
  <c r="I85" i="158" s="1"/>
  <c r="H84" i="158"/>
  <c r="H85" i="158" s="1"/>
  <c r="G84" i="158"/>
  <c r="G85" i="158" s="1"/>
  <c r="F84" i="158"/>
  <c r="F85" i="158" s="1"/>
  <c r="E84" i="158"/>
  <c r="E85" i="158" s="1"/>
  <c r="D84" i="158"/>
  <c r="D85" i="158" s="1"/>
  <c r="C84" i="158"/>
  <c r="C85" i="158" s="1"/>
  <c r="I71" i="158"/>
  <c r="H71" i="158"/>
  <c r="G71" i="158"/>
  <c r="F71" i="158"/>
  <c r="E71" i="158"/>
  <c r="D71" i="158"/>
  <c r="C71" i="158"/>
  <c r="I70" i="158"/>
  <c r="H70" i="158"/>
  <c r="G70" i="158"/>
  <c r="F70" i="158"/>
  <c r="E70" i="158"/>
  <c r="D70" i="158"/>
  <c r="C70" i="158"/>
  <c r="I68" i="158"/>
  <c r="I69" i="158" s="1"/>
  <c r="H68" i="158"/>
  <c r="H69" i="158" s="1"/>
  <c r="G68" i="158"/>
  <c r="G69" i="158" s="1"/>
  <c r="F68" i="158"/>
  <c r="F69" i="158" s="1"/>
  <c r="E68" i="158"/>
  <c r="E69" i="158" s="1"/>
  <c r="D68" i="158"/>
  <c r="D69" i="158" s="1"/>
  <c r="C68" i="158"/>
  <c r="C69" i="158" s="1"/>
  <c r="I41" i="158"/>
  <c r="H41" i="158"/>
  <c r="G41" i="158"/>
  <c r="F41" i="158"/>
  <c r="E41" i="158"/>
  <c r="D41" i="158"/>
  <c r="C41" i="158"/>
  <c r="I40" i="158"/>
  <c r="H40" i="158"/>
  <c r="G40" i="158"/>
  <c r="F40" i="158"/>
  <c r="E40" i="158"/>
  <c r="D40" i="158"/>
  <c r="C40" i="158"/>
  <c r="I38" i="158"/>
  <c r="I39" i="158" s="1"/>
  <c r="H38" i="158"/>
  <c r="H39" i="158" s="1"/>
  <c r="G38" i="158"/>
  <c r="G39" i="158" s="1"/>
  <c r="F38" i="158"/>
  <c r="F39" i="158" s="1"/>
  <c r="E38" i="158"/>
  <c r="E39" i="158" s="1"/>
  <c r="D38" i="158"/>
  <c r="D39" i="158" s="1"/>
  <c r="C38" i="158"/>
  <c r="C39" i="158" s="1"/>
  <c r="I27" i="158"/>
  <c r="H27" i="158"/>
  <c r="G27" i="158"/>
  <c r="F27" i="158"/>
  <c r="E27" i="158"/>
  <c r="D27" i="158"/>
  <c r="C27" i="158"/>
  <c r="I26" i="158"/>
  <c r="H26" i="158"/>
  <c r="G26" i="158"/>
  <c r="F26" i="158"/>
  <c r="E26" i="158"/>
  <c r="D26" i="158"/>
  <c r="C26" i="158"/>
  <c r="I24" i="158"/>
  <c r="I25" i="158" s="1"/>
  <c r="H24" i="158"/>
  <c r="H25" i="158" s="1"/>
  <c r="G24" i="158"/>
  <c r="G25" i="158" s="1"/>
  <c r="F24" i="158"/>
  <c r="F25" i="158" s="1"/>
  <c r="E24" i="158"/>
  <c r="E25" i="158" s="1"/>
  <c r="D24" i="158"/>
  <c r="D25" i="158" s="1"/>
  <c r="C24" i="158"/>
  <c r="C25" i="158" s="1"/>
  <c r="I13" i="158"/>
  <c r="H13" i="158"/>
  <c r="G13" i="158"/>
  <c r="F13" i="158"/>
  <c r="E13" i="158"/>
  <c r="D13" i="158"/>
  <c r="C13" i="158"/>
  <c r="I12" i="158"/>
  <c r="H12" i="158"/>
  <c r="G12" i="158"/>
  <c r="F12" i="158"/>
  <c r="E12" i="158"/>
  <c r="D12" i="158"/>
  <c r="C12" i="158"/>
  <c r="I10" i="158"/>
  <c r="I11" i="158" s="1"/>
  <c r="H10" i="158"/>
  <c r="H11" i="158" s="1"/>
  <c r="G10" i="158"/>
  <c r="G11" i="158" s="1"/>
  <c r="F10" i="158"/>
  <c r="F11" i="158" s="1"/>
  <c r="E10" i="158"/>
  <c r="E11" i="158" s="1"/>
  <c r="D10" i="158"/>
  <c r="D11" i="158" s="1"/>
  <c r="C10" i="158"/>
  <c r="C11" i="158" s="1"/>
  <c r="I41" i="157" l="1"/>
  <c r="H41" i="157"/>
  <c r="G41" i="157"/>
  <c r="F41" i="157"/>
  <c r="E41" i="157"/>
  <c r="D41" i="157"/>
  <c r="C41" i="157"/>
  <c r="I40" i="157"/>
  <c r="H40" i="157"/>
  <c r="G40" i="157"/>
  <c r="F40" i="157"/>
  <c r="E40" i="157"/>
  <c r="D40" i="157"/>
  <c r="C40" i="157"/>
  <c r="I38" i="157"/>
  <c r="I39" i="157" s="1"/>
  <c r="H38" i="157"/>
  <c r="H39" i="157" s="1"/>
  <c r="G38" i="157"/>
  <c r="G39" i="157" s="1"/>
  <c r="F38" i="157"/>
  <c r="F39" i="157" s="1"/>
  <c r="E38" i="157"/>
  <c r="E39" i="157" s="1"/>
  <c r="D38" i="157"/>
  <c r="D39" i="157" s="1"/>
  <c r="C38" i="157"/>
  <c r="C39" i="157" s="1"/>
  <c r="I27" i="157"/>
  <c r="H27" i="157"/>
  <c r="G27" i="157"/>
  <c r="F27" i="157"/>
  <c r="E27" i="157"/>
  <c r="D27" i="157"/>
  <c r="C27" i="157"/>
  <c r="I26" i="157"/>
  <c r="H26" i="157"/>
  <c r="G26" i="157"/>
  <c r="F26" i="157"/>
  <c r="E26" i="157"/>
  <c r="D26" i="157"/>
  <c r="C26" i="157"/>
  <c r="I24" i="157"/>
  <c r="I25" i="157" s="1"/>
  <c r="H24" i="157"/>
  <c r="H25" i="157" s="1"/>
  <c r="G24" i="157"/>
  <c r="G25" i="157" s="1"/>
  <c r="F24" i="157"/>
  <c r="F25" i="157" s="1"/>
  <c r="E24" i="157"/>
  <c r="E25" i="157" s="1"/>
  <c r="D24" i="157"/>
  <c r="D25" i="157" s="1"/>
  <c r="C24" i="157"/>
  <c r="C25" i="157" s="1"/>
  <c r="I189" i="157"/>
  <c r="H189" i="157"/>
  <c r="G189" i="157"/>
  <c r="F189" i="157"/>
  <c r="E189" i="157"/>
  <c r="D189" i="157"/>
  <c r="C189" i="157"/>
  <c r="I188" i="157"/>
  <c r="H188" i="157"/>
  <c r="G188" i="157"/>
  <c r="F188" i="157"/>
  <c r="E188" i="157"/>
  <c r="D188" i="157"/>
  <c r="C188" i="157"/>
  <c r="I186" i="157"/>
  <c r="I187" i="157" s="1"/>
  <c r="H186" i="157"/>
  <c r="H187" i="157" s="1"/>
  <c r="G186" i="157"/>
  <c r="G187" i="157" s="1"/>
  <c r="F186" i="157"/>
  <c r="F187" i="157" s="1"/>
  <c r="E186" i="157"/>
  <c r="E187" i="157" s="1"/>
  <c r="D186" i="157"/>
  <c r="D187" i="157" s="1"/>
  <c r="C186" i="157"/>
  <c r="C187" i="157" s="1"/>
  <c r="I175" i="157"/>
  <c r="H175" i="157"/>
  <c r="G175" i="157"/>
  <c r="F175" i="157"/>
  <c r="E175" i="157"/>
  <c r="D175" i="157"/>
  <c r="C175" i="157"/>
  <c r="I174" i="157"/>
  <c r="H174" i="157"/>
  <c r="G174" i="157"/>
  <c r="F174" i="157"/>
  <c r="E174" i="157"/>
  <c r="D174" i="157"/>
  <c r="C174" i="157"/>
  <c r="I172" i="157"/>
  <c r="I173" i="157" s="1"/>
  <c r="H172" i="157"/>
  <c r="H173" i="157" s="1"/>
  <c r="G172" i="157"/>
  <c r="G173" i="157" s="1"/>
  <c r="F172" i="157"/>
  <c r="F173" i="157" s="1"/>
  <c r="E172" i="157"/>
  <c r="E173" i="157" s="1"/>
  <c r="D172" i="157"/>
  <c r="D173" i="157" s="1"/>
  <c r="C172" i="157"/>
  <c r="C173" i="157" s="1"/>
  <c r="I161" i="157"/>
  <c r="H161" i="157"/>
  <c r="G161" i="157"/>
  <c r="F161" i="157"/>
  <c r="E161" i="157"/>
  <c r="D161" i="157"/>
  <c r="C161" i="157"/>
  <c r="I160" i="157"/>
  <c r="H160" i="157"/>
  <c r="G160" i="157"/>
  <c r="F160" i="157"/>
  <c r="E160" i="157"/>
  <c r="D160" i="157"/>
  <c r="C160" i="157"/>
  <c r="I158" i="157"/>
  <c r="I159" i="157" s="1"/>
  <c r="H158" i="157"/>
  <c r="H159" i="157" s="1"/>
  <c r="G158" i="157"/>
  <c r="G159" i="157" s="1"/>
  <c r="F158" i="157"/>
  <c r="F159" i="157" s="1"/>
  <c r="E158" i="157"/>
  <c r="E159" i="157" s="1"/>
  <c r="D158" i="157"/>
  <c r="D159" i="157" s="1"/>
  <c r="C158" i="157"/>
  <c r="C159" i="157" s="1"/>
  <c r="I147" i="157"/>
  <c r="H147" i="157"/>
  <c r="G147" i="157"/>
  <c r="F147" i="157"/>
  <c r="E147" i="157"/>
  <c r="D147" i="157"/>
  <c r="C147" i="157"/>
  <c r="I146" i="157"/>
  <c r="H146" i="157"/>
  <c r="G146" i="157"/>
  <c r="F146" i="157"/>
  <c r="E146" i="157"/>
  <c r="D146" i="157"/>
  <c r="C146" i="157"/>
  <c r="I144" i="157"/>
  <c r="I145" i="157" s="1"/>
  <c r="H144" i="157"/>
  <c r="H145" i="157" s="1"/>
  <c r="G144" i="157"/>
  <c r="G145" i="157" s="1"/>
  <c r="F144" i="157"/>
  <c r="F145" i="157" s="1"/>
  <c r="E144" i="157"/>
  <c r="E145" i="157" s="1"/>
  <c r="D144" i="157"/>
  <c r="D145" i="157" s="1"/>
  <c r="C144" i="157"/>
  <c r="C145" i="157" s="1"/>
  <c r="I101" i="157"/>
  <c r="H101" i="157"/>
  <c r="G101" i="157"/>
  <c r="F101" i="157"/>
  <c r="E101" i="157"/>
  <c r="D101" i="157"/>
  <c r="C101" i="157"/>
  <c r="I100" i="157"/>
  <c r="H100" i="157"/>
  <c r="G100" i="157"/>
  <c r="F100" i="157"/>
  <c r="E100" i="157"/>
  <c r="D100" i="157"/>
  <c r="C100" i="157"/>
  <c r="I98" i="157"/>
  <c r="I99" i="157" s="1"/>
  <c r="H98" i="157"/>
  <c r="H99" i="157" s="1"/>
  <c r="G98" i="157"/>
  <c r="G99" i="157" s="1"/>
  <c r="F98" i="157"/>
  <c r="F99" i="157" s="1"/>
  <c r="E98" i="157"/>
  <c r="E99" i="157" s="1"/>
  <c r="D98" i="157"/>
  <c r="D99" i="157" s="1"/>
  <c r="C98" i="157"/>
  <c r="C99" i="157" s="1"/>
  <c r="I87" i="157"/>
  <c r="H87" i="157"/>
  <c r="G87" i="157"/>
  <c r="F87" i="157"/>
  <c r="E87" i="157"/>
  <c r="D87" i="157"/>
  <c r="C87" i="157"/>
  <c r="I86" i="157"/>
  <c r="H86" i="157"/>
  <c r="G86" i="157"/>
  <c r="F86" i="157"/>
  <c r="E86" i="157"/>
  <c r="D86" i="157"/>
  <c r="C86" i="157"/>
  <c r="I84" i="157"/>
  <c r="I85" i="157" s="1"/>
  <c r="H84" i="157"/>
  <c r="H85" i="157" s="1"/>
  <c r="G84" i="157"/>
  <c r="G85" i="157" s="1"/>
  <c r="F84" i="157"/>
  <c r="F85" i="157" s="1"/>
  <c r="E84" i="157"/>
  <c r="E85" i="157" s="1"/>
  <c r="D84" i="157"/>
  <c r="D85" i="157" s="1"/>
  <c r="C84" i="157"/>
  <c r="C85" i="157" s="1"/>
  <c r="I71" i="157"/>
  <c r="H71" i="157"/>
  <c r="G71" i="157"/>
  <c r="F71" i="157"/>
  <c r="E71" i="157"/>
  <c r="D71" i="157"/>
  <c r="C71" i="157"/>
  <c r="I70" i="157"/>
  <c r="H70" i="157"/>
  <c r="G70" i="157"/>
  <c r="F70" i="157"/>
  <c r="E70" i="157"/>
  <c r="D70" i="157"/>
  <c r="C70" i="157"/>
  <c r="I68" i="157"/>
  <c r="I69" i="157" s="1"/>
  <c r="H68" i="157"/>
  <c r="H69" i="157" s="1"/>
  <c r="G68" i="157"/>
  <c r="G69" i="157" s="1"/>
  <c r="F68" i="157"/>
  <c r="F69" i="157" s="1"/>
  <c r="E68" i="157"/>
  <c r="E69" i="157" s="1"/>
  <c r="D68" i="157"/>
  <c r="D69" i="157" s="1"/>
  <c r="C68" i="157"/>
  <c r="C69" i="157" s="1"/>
  <c r="I57" i="157"/>
  <c r="H57" i="157"/>
  <c r="G57" i="157"/>
  <c r="F57" i="157"/>
  <c r="E57" i="157"/>
  <c r="D57" i="157"/>
  <c r="C57" i="157"/>
  <c r="I56" i="157"/>
  <c r="H56" i="157"/>
  <c r="G56" i="157"/>
  <c r="F56" i="157"/>
  <c r="E56" i="157"/>
  <c r="D56" i="157"/>
  <c r="C56" i="157"/>
  <c r="I54" i="157"/>
  <c r="I55" i="157" s="1"/>
  <c r="H54" i="157"/>
  <c r="H55" i="157" s="1"/>
  <c r="G54" i="157"/>
  <c r="G55" i="157" s="1"/>
  <c r="F54" i="157"/>
  <c r="F55" i="157" s="1"/>
  <c r="E54" i="157"/>
  <c r="E55" i="157" s="1"/>
  <c r="D54" i="157"/>
  <c r="D55" i="157" s="1"/>
  <c r="C54" i="157"/>
  <c r="C55" i="157" s="1"/>
  <c r="I101" i="156" l="1"/>
  <c r="H101" i="156"/>
  <c r="G101" i="156"/>
  <c r="F101" i="156"/>
  <c r="E101" i="156"/>
  <c r="D101" i="156"/>
  <c r="C101" i="156"/>
  <c r="I100" i="156"/>
  <c r="H100" i="156"/>
  <c r="G100" i="156"/>
  <c r="F100" i="156"/>
  <c r="E100" i="156"/>
  <c r="D100" i="156"/>
  <c r="C100" i="156"/>
  <c r="I98" i="156"/>
  <c r="I99" i="156" s="1"/>
  <c r="H98" i="156"/>
  <c r="H99" i="156" s="1"/>
  <c r="G98" i="156"/>
  <c r="G99" i="156" s="1"/>
  <c r="F98" i="156"/>
  <c r="F99" i="156" s="1"/>
  <c r="E98" i="156"/>
  <c r="E99" i="156" s="1"/>
  <c r="D98" i="156"/>
  <c r="D99" i="156" s="1"/>
  <c r="C98" i="156"/>
  <c r="C99" i="156" s="1"/>
  <c r="I71" i="156"/>
  <c r="H71" i="156"/>
  <c r="G71" i="156"/>
  <c r="F71" i="156"/>
  <c r="E71" i="156"/>
  <c r="D71" i="156"/>
  <c r="C71" i="156"/>
  <c r="I70" i="156"/>
  <c r="H70" i="156"/>
  <c r="G70" i="156"/>
  <c r="F70" i="156"/>
  <c r="E70" i="156"/>
  <c r="D70" i="156"/>
  <c r="C70" i="156"/>
  <c r="I68" i="156"/>
  <c r="I69" i="156" s="1"/>
  <c r="H68" i="156"/>
  <c r="H69" i="156" s="1"/>
  <c r="G68" i="156"/>
  <c r="G69" i="156" s="1"/>
  <c r="F68" i="156"/>
  <c r="F69" i="156" s="1"/>
  <c r="E68" i="156"/>
  <c r="E69" i="156" s="1"/>
  <c r="D68" i="156"/>
  <c r="D69" i="156" s="1"/>
  <c r="C68" i="156"/>
  <c r="C69" i="156" s="1"/>
  <c r="I57" i="156"/>
  <c r="H57" i="156"/>
  <c r="G57" i="156"/>
  <c r="F57" i="156"/>
  <c r="E57" i="156"/>
  <c r="D57" i="156"/>
  <c r="C57" i="156"/>
  <c r="I56" i="156"/>
  <c r="H56" i="156"/>
  <c r="G56" i="156"/>
  <c r="F56" i="156"/>
  <c r="E56" i="156"/>
  <c r="D56" i="156"/>
  <c r="C56" i="156"/>
  <c r="I54" i="156"/>
  <c r="I55" i="156" s="1"/>
  <c r="H54" i="156"/>
  <c r="H55" i="156" s="1"/>
  <c r="G54" i="156"/>
  <c r="G55" i="156" s="1"/>
  <c r="F54" i="156"/>
  <c r="F55" i="156" s="1"/>
  <c r="E54" i="156"/>
  <c r="E55" i="156" s="1"/>
  <c r="D54" i="156"/>
  <c r="D55" i="156" s="1"/>
  <c r="C54" i="156"/>
  <c r="C55" i="156" s="1"/>
  <c r="I41" i="156"/>
  <c r="H41" i="156"/>
  <c r="G41" i="156"/>
  <c r="F41" i="156"/>
  <c r="E41" i="156"/>
  <c r="D41" i="156"/>
  <c r="C41" i="156"/>
  <c r="I40" i="156"/>
  <c r="H40" i="156"/>
  <c r="G40" i="156"/>
  <c r="F40" i="156"/>
  <c r="E40" i="156"/>
  <c r="D40" i="156"/>
  <c r="C40" i="156"/>
  <c r="I38" i="156"/>
  <c r="I39" i="156" s="1"/>
  <c r="H38" i="156"/>
  <c r="H39" i="156" s="1"/>
  <c r="G38" i="156"/>
  <c r="G39" i="156" s="1"/>
  <c r="F38" i="156"/>
  <c r="F39" i="156" s="1"/>
  <c r="E38" i="156"/>
  <c r="E39" i="156" s="1"/>
  <c r="D38" i="156"/>
  <c r="D39" i="156" s="1"/>
  <c r="C38" i="156"/>
  <c r="C39" i="156" s="1"/>
  <c r="H94" i="155" l="1"/>
  <c r="H101" i="155" s="1"/>
  <c r="C101" i="155"/>
  <c r="C100" i="155"/>
  <c r="C98" i="155"/>
  <c r="C99" i="155" s="1"/>
  <c r="C87" i="155"/>
  <c r="C86" i="155"/>
  <c r="C84" i="155"/>
  <c r="C85" i="155" s="1"/>
  <c r="C71" i="155"/>
  <c r="C70" i="155"/>
  <c r="C68" i="155"/>
  <c r="C69" i="155" s="1"/>
  <c r="C57" i="155"/>
  <c r="C56" i="155"/>
  <c r="C54" i="155"/>
  <c r="C55" i="155" s="1"/>
  <c r="C41" i="155"/>
  <c r="C40" i="155"/>
  <c r="C38" i="155"/>
  <c r="C39" i="155" s="1"/>
  <c r="C13" i="155"/>
  <c r="C12" i="155"/>
  <c r="C10" i="155"/>
  <c r="C11" i="155" s="1"/>
  <c r="I189" i="155"/>
  <c r="H189" i="155"/>
  <c r="G189" i="155"/>
  <c r="F189" i="155"/>
  <c r="E189" i="155"/>
  <c r="D189" i="155"/>
  <c r="C189" i="155"/>
  <c r="I188" i="155"/>
  <c r="H188" i="155"/>
  <c r="G188" i="155"/>
  <c r="F188" i="155"/>
  <c r="E188" i="155"/>
  <c r="D188" i="155"/>
  <c r="C188" i="155"/>
  <c r="I186" i="155"/>
  <c r="I187" i="155" s="1"/>
  <c r="H186" i="155"/>
  <c r="H187" i="155" s="1"/>
  <c r="G186" i="155"/>
  <c r="G187" i="155" s="1"/>
  <c r="F186" i="155"/>
  <c r="F187" i="155" s="1"/>
  <c r="E186" i="155"/>
  <c r="E187" i="155" s="1"/>
  <c r="D186" i="155"/>
  <c r="D187" i="155" s="1"/>
  <c r="C186" i="155"/>
  <c r="C187" i="155" s="1"/>
  <c r="I175" i="155"/>
  <c r="H175" i="155"/>
  <c r="G175" i="155"/>
  <c r="F175" i="155"/>
  <c r="E175" i="155"/>
  <c r="D175" i="155"/>
  <c r="C175" i="155"/>
  <c r="I174" i="155"/>
  <c r="H174" i="155"/>
  <c r="G174" i="155"/>
  <c r="F174" i="155"/>
  <c r="E174" i="155"/>
  <c r="D174" i="155"/>
  <c r="C174" i="155"/>
  <c r="I172" i="155"/>
  <c r="I173" i="155" s="1"/>
  <c r="H172" i="155"/>
  <c r="H173" i="155" s="1"/>
  <c r="G172" i="155"/>
  <c r="G173" i="155" s="1"/>
  <c r="F172" i="155"/>
  <c r="F173" i="155" s="1"/>
  <c r="E172" i="155"/>
  <c r="E173" i="155" s="1"/>
  <c r="D172" i="155"/>
  <c r="D173" i="155" s="1"/>
  <c r="C172" i="155"/>
  <c r="C173" i="155" s="1"/>
  <c r="I161" i="155"/>
  <c r="H161" i="155"/>
  <c r="G161" i="155"/>
  <c r="F161" i="155"/>
  <c r="E161" i="155"/>
  <c r="D161" i="155"/>
  <c r="C161" i="155"/>
  <c r="I160" i="155"/>
  <c r="H160" i="155"/>
  <c r="G160" i="155"/>
  <c r="F160" i="155"/>
  <c r="E160" i="155"/>
  <c r="D160" i="155"/>
  <c r="C160" i="155"/>
  <c r="I158" i="155"/>
  <c r="I159" i="155" s="1"/>
  <c r="H158" i="155"/>
  <c r="H159" i="155" s="1"/>
  <c r="G158" i="155"/>
  <c r="G159" i="155" s="1"/>
  <c r="F158" i="155"/>
  <c r="F159" i="155" s="1"/>
  <c r="E158" i="155"/>
  <c r="E159" i="155" s="1"/>
  <c r="D158" i="155"/>
  <c r="D159" i="155" s="1"/>
  <c r="C158" i="155"/>
  <c r="C159" i="155" s="1"/>
  <c r="I147" i="155"/>
  <c r="H147" i="155"/>
  <c r="G147" i="155"/>
  <c r="F147" i="155"/>
  <c r="E147" i="155"/>
  <c r="D147" i="155"/>
  <c r="C147" i="155"/>
  <c r="I146" i="155"/>
  <c r="H146" i="155"/>
  <c r="G146" i="155"/>
  <c r="F146" i="155"/>
  <c r="E146" i="155"/>
  <c r="D146" i="155"/>
  <c r="C146" i="155"/>
  <c r="I144" i="155"/>
  <c r="I145" i="155" s="1"/>
  <c r="H144" i="155"/>
  <c r="H145" i="155" s="1"/>
  <c r="G144" i="155"/>
  <c r="G145" i="155" s="1"/>
  <c r="F144" i="155"/>
  <c r="F145" i="155" s="1"/>
  <c r="E144" i="155"/>
  <c r="E145" i="155" s="1"/>
  <c r="D144" i="155"/>
  <c r="D145" i="155" s="1"/>
  <c r="C144" i="155"/>
  <c r="C145" i="155" s="1"/>
  <c r="I133" i="155"/>
  <c r="H133" i="155"/>
  <c r="G133" i="155"/>
  <c r="F133" i="155"/>
  <c r="E133" i="155"/>
  <c r="D133" i="155"/>
  <c r="C133" i="155"/>
  <c r="I132" i="155"/>
  <c r="H132" i="155"/>
  <c r="G132" i="155"/>
  <c r="F132" i="155"/>
  <c r="E132" i="155"/>
  <c r="D132" i="155"/>
  <c r="C132" i="155"/>
  <c r="I130" i="155"/>
  <c r="I131" i="155" s="1"/>
  <c r="H130" i="155"/>
  <c r="H131" i="155" s="1"/>
  <c r="G130" i="155"/>
  <c r="G131" i="155" s="1"/>
  <c r="F130" i="155"/>
  <c r="F131" i="155" s="1"/>
  <c r="E130" i="155"/>
  <c r="E131" i="155" s="1"/>
  <c r="D130" i="155"/>
  <c r="D131" i="155" s="1"/>
  <c r="C130" i="155"/>
  <c r="C131" i="155" s="1"/>
  <c r="I101" i="155"/>
  <c r="G101" i="155"/>
  <c r="F101" i="155"/>
  <c r="E101" i="155"/>
  <c r="D101" i="155"/>
  <c r="I100" i="155"/>
  <c r="G100" i="155"/>
  <c r="F100" i="155"/>
  <c r="E100" i="155"/>
  <c r="D100" i="155"/>
  <c r="I98" i="155"/>
  <c r="I99" i="155" s="1"/>
  <c r="G98" i="155"/>
  <c r="G99" i="155" s="1"/>
  <c r="F98" i="155"/>
  <c r="F99" i="155" s="1"/>
  <c r="E98" i="155"/>
  <c r="E99" i="155" s="1"/>
  <c r="D98" i="155"/>
  <c r="D99" i="155" s="1"/>
  <c r="I87" i="155"/>
  <c r="H87" i="155"/>
  <c r="G87" i="155"/>
  <c r="F87" i="155"/>
  <c r="E87" i="155"/>
  <c r="D87" i="155"/>
  <c r="I86" i="155"/>
  <c r="H86" i="155"/>
  <c r="G86" i="155"/>
  <c r="F86" i="155"/>
  <c r="E86" i="155"/>
  <c r="D86" i="155"/>
  <c r="I84" i="155"/>
  <c r="I85" i="155" s="1"/>
  <c r="H84" i="155"/>
  <c r="H85" i="155" s="1"/>
  <c r="G84" i="155"/>
  <c r="G85" i="155" s="1"/>
  <c r="F84" i="155"/>
  <c r="F85" i="155" s="1"/>
  <c r="E84" i="155"/>
  <c r="E85" i="155" s="1"/>
  <c r="D84" i="155"/>
  <c r="D85" i="155" s="1"/>
  <c r="I71" i="155"/>
  <c r="H71" i="155"/>
  <c r="G71" i="155"/>
  <c r="F71" i="155"/>
  <c r="E71" i="155"/>
  <c r="D71" i="155"/>
  <c r="I70" i="155"/>
  <c r="H70" i="155"/>
  <c r="G70" i="155"/>
  <c r="F70" i="155"/>
  <c r="E70" i="155"/>
  <c r="D70" i="155"/>
  <c r="I68" i="155"/>
  <c r="I69" i="155" s="1"/>
  <c r="H68" i="155"/>
  <c r="H69" i="155" s="1"/>
  <c r="G68" i="155"/>
  <c r="G69" i="155" s="1"/>
  <c r="F68" i="155"/>
  <c r="F69" i="155" s="1"/>
  <c r="E68" i="155"/>
  <c r="E69" i="155" s="1"/>
  <c r="D68" i="155"/>
  <c r="D69" i="155" s="1"/>
  <c r="I57" i="155"/>
  <c r="H57" i="155"/>
  <c r="G57" i="155"/>
  <c r="F57" i="155"/>
  <c r="E57" i="155"/>
  <c r="D57" i="155"/>
  <c r="I56" i="155"/>
  <c r="H56" i="155"/>
  <c r="G56" i="155"/>
  <c r="F56" i="155"/>
  <c r="E56" i="155"/>
  <c r="D56" i="155"/>
  <c r="I54" i="155"/>
  <c r="I55" i="155" s="1"/>
  <c r="H54" i="155"/>
  <c r="H55" i="155" s="1"/>
  <c r="G54" i="155"/>
  <c r="G55" i="155" s="1"/>
  <c r="F54" i="155"/>
  <c r="F55" i="155" s="1"/>
  <c r="E54" i="155"/>
  <c r="E55" i="155" s="1"/>
  <c r="D54" i="155"/>
  <c r="D55" i="155" s="1"/>
  <c r="I41" i="155"/>
  <c r="H41" i="155"/>
  <c r="G41" i="155"/>
  <c r="F41" i="155"/>
  <c r="E41" i="155"/>
  <c r="D41" i="155"/>
  <c r="I40" i="155"/>
  <c r="H40" i="155"/>
  <c r="G40" i="155"/>
  <c r="F40" i="155"/>
  <c r="E40" i="155"/>
  <c r="D40" i="155"/>
  <c r="I38" i="155"/>
  <c r="I39" i="155" s="1"/>
  <c r="H38" i="155"/>
  <c r="H39" i="155" s="1"/>
  <c r="G38" i="155"/>
  <c r="G39" i="155" s="1"/>
  <c r="F38" i="155"/>
  <c r="F39" i="155" s="1"/>
  <c r="E38" i="155"/>
  <c r="E39" i="155" s="1"/>
  <c r="D38" i="155"/>
  <c r="D39" i="155" s="1"/>
  <c r="I27" i="155"/>
  <c r="H27" i="155"/>
  <c r="G27" i="155"/>
  <c r="F27" i="155"/>
  <c r="E27" i="155"/>
  <c r="D27" i="155"/>
  <c r="C27" i="155"/>
  <c r="I26" i="155"/>
  <c r="H26" i="155"/>
  <c r="G26" i="155"/>
  <c r="F26" i="155"/>
  <c r="E26" i="155"/>
  <c r="D26" i="155"/>
  <c r="C26" i="155"/>
  <c r="I24" i="155"/>
  <c r="I25" i="155" s="1"/>
  <c r="H24" i="155"/>
  <c r="H25" i="155" s="1"/>
  <c r="G24" i="155"/>
  <c r="G25" i="155" s="1"/>
  <c r="F24" i="155"/>
  <c r="F25" i="155" s="1"/>
  <c r="E24" i="155"/>
  <c r="E25" i="155" s="1"/>
  <c r="D24" i="155"/>
  <c r="D25" i="155" s="1"/>
  <c r="C24" i="155"/>
  <c r="C25" i="155" s="1"/>
  <c r="H100" i="155" l="1"/>
  <c r="H98" i="155"/>
  <c r="H99" i="155" s="1"/>
  <c r="I101" i="153"/>
  <c r="H101" i="153"/>
  <c r="G101" i="153"/>
  <c r="F101" i="153"/>
  <c r="E101" i="153"/>
  <c r="D101" i="153"/>
  <c r="C101" i="153"/>
  <c r="I100" i="153"/>
  <c r="H100" i="153"/>
  <c r="G100" i="153"/>
  <c r="F100" i="153"/>
  <c r="E100" i="153"/>
  <c r="D100" i="153"/>
  <c r="C100" i="153"/>
  <c r="I98" i="153"/>
  <c r="I99" i="153" s="1"/>
  <c r="H98" i="153"/>
  <c r="H99" i="153" s="1"/>
  <c r="G98" i="153"/>
  <c r="G99" i="153" s="1"/>
  <c r="F98" i="153"/>
  <c r="F99" i="153" s="1"/>
  <c r="E98" i="153"/>
  <c r="E99" i="153" s="1"/>
  <c r="D98" i="153"/>
  <c r="D99" i="153" s="1"/>
  <c r="C98" i="153"/>
  <c r="C99" i="153" s="1"/>
  <c r="I87" i="153"/>
  <c r="H87" i="153"/>
  <c r="G87" i="153"/>
  <c r="F87" i="153"/>
  <c r="E87" i="153"/>
  <c r="D87" i="153"/>
  <c r="C87" i="153"/>
  <c r="I86" i="153"/>
  <c r="H86" i="153"/>
  <c r="G86" i="153"/>
  <c r="F86" i="153"/>
  <c r="E86" i="153"/>
  <c r="D86" i="153"/>
  <c r="C86" i="153"/>
  <c r="I84" i="153"/>
  <c r="I85" i="153" s="1"/>
  <c r="H84" i="153"/>
  <c r="H85" i="153" s="1"/>
  <c r="G84" i="153"/>
  <c r="G85" i="153" s="1"/>
  <c r="F84" i="153"/>
  <c r="F85" i="153" s="1"/>
  <c r="E84" i="153"/>
  <c r="E85" i="153" s="1"/>
  <c r="D84" i="153"/>
  <c r="D85" i="153" s="1"/>
  <c r="C84" i="153"/>
  <c r="C85" i="153" s="1"/>
  <c r="I71" i="153"/>
  <c r="H71" i="153"/>
  <c r="G71" i="153"/>
  <c r="F71" i="153"/>
  <c r="E71" i="153"/>
  <c r="D71" i="153"/>
  <c r="C71" i="153"/>
  <c r="I70" i="153"/>
  <c r="H70" i="153"/>
  <c r="G70" i="153"/>
  <c r="F70" i="153"/>
  <c r="E70" i="153"/>
  <c r="D70" i="153"/>
  <c r="C70" i="153"/>
  <c r="I68" i="153"/>
  <c r="I69" i="153" s="1"/>
  <c r="H68" i="153"/>
  <c r="H69" i="153" s="1"/>
  <c r="G68" i="153"/>
  <c r="G69" i="153" s="1"/>
  <c r="F68" i="153"/>
  <c r="F69" i="153" s="1"/>
  <c r="E68" i="153"/>
  <c r="E69" i="153" s="1"/>
  <c r="D68" i="153"/>
  <c r="D69" i="153" s="1"/>
  <c r="C68" i="153"/>
  <c r="C69" i="153" s="1"/>
  <c r="I57" i="153"/>
  <c r="H57" i="153"/>
  <c r="G57" i="153"/>
  <c r="F57" i="153"/>
  <c r="E57" i="153"/>
  <c r="D57" i="153"/>
  <c r="C57" i="153"/>
  <c r="I56" i="153"/>
  <c r="H56" i="153"/>
  <c r="G56" i="153"/>
  <c r="F56" i="153"/>
  <c r="E56" i="153"/>
  <c r="D56" i="153"/>
  <c r="C56" i="153"/>
  <c r="I54" i="153"/>
  <c r="I55" i="153" s="1"/>
  <c r="H54" i="153"/>
  <c r="H55" i="153" s="1"/>
  <c r="G54" i="153"/>
  <c r="G55" i="153" s="1"/>
  <c r="F54" i="153"/>
  <c r="F55" i="153" s="1"/>
  <c r="E54" i="153"/>
  <c r="E55" i="153" s="1"/>
  <c r="D54" i="153"/>
  <c r="D55" i="153" s="1"/>
  <c r="C54" i="153"/>
  <c r="C55" i="153" s="1"/>
  <c r="I41" i="153"/>
  <c r="H41" i="153"/>
  <c r="G41" i="153"/>
  <c r="F41" i="153"/>
  <c r="E41" i="153"/>
  <c r="D41" i="153"/>
  <c r="C41" i="153"/>
  <c r="I40" i="153"/>
  <c r="H40" i="153"/>
  <c r="G40" i="153"/>
  <c r="F40" i="153"/>
  <c r="E40" i="153"/>
  <c r="D40" i="153"/>
  <c r="C40" i="153"/>
  <c r="I38" i="153"/>
  <c r="I39" i="153" s="1"/>
  <c r="H38" i="153"/>
  <c r="H39" i="153" s="1"/>
  <c r="G38" i="153"/>
  <c r="G39" i="153" s="1"/>
  <c r="F38" i="153"/>
  <c r="F39" i="153" s="1"/>
  <c r="E38" i="153"/>
  <c r="E39" i="153" s="1"/>
  <c r="D38" i="153"/>
  <c r="D39" i="153" s="1"/>
  <c r="C38" i="153"/>
  <c r="C39" i="153" s="1"/>
  <c r="I27" i="153"/>
  <c r="H27" i="153"/>
  <c r="G27" i="153"/>
  <c r="F27" i="153"/>
  <c r="E27" i="153"/>
  <c r="D27" i="153"/>
  <c r="C27" i="153"/>
  <c r="I26" i="153"/>
  <c r="H26" i="153"/>
  <c r="G26" i="153"/>
  <c r="F26" i="153"/>
  <c r="E26" i="153"/>
  <c r="D26" i="153"/>
  <c r="C26" i="153"/>
  <c r="I24" i="153"/>
  <c r="I25" i="153" s="1"/>
  <c r="H24" i="153"/>
  <c r="H25" i="153" s="1"/>
  <c r="G24" i="153"/>
  <c r="G25" i="153" s="1"/>
  <c r="F24" i="153"/>
  <c r="F25" i="153" s="1"/>
  <c r="E24" i="153"/>
  <c r="E25" i="153" s="1"/>
  <c r="D24" i="153"/>
  <c r="D25" i="153" s="1"/>
  <c r="C24" i="153"/>
  <c r="C25" i="153" s="1"/>
  <c r="I133" i="152" l="1"/>
  <c r="H133" i="152"/>
  <c r="G133" i="152"/>
  <c r="F133" i="152"/>
  <c r="E133" i="152"/>
  <c r="D133" i="152"/>
  <c r="C133" i="152"/>
  <c r="I132" i="152"/>
  <c r="H132" i="152"/>
  <c r="G132" i="152"/>
  <c r="F132" i="152"/>
  <c r="E132" i="152"/>
  <c r="D132" i="152"/>
  <c r="C132" i="152"/>
  <c r="I130" i="152"/>
  <c r="I131" i="152" s="1"/>
  <c r="H130" i="152"/>
  <c r="H131" i="152" s="1"/>
  <c r="G130" i="152"/>
  <c r="G131" i="152" s="1"/>
  <c r="F130" i="152"/>
  <c r="F131" i="152" s="1"/>
  <c r="E130" i="152"/>
  <c r="E131" i="152" s="1"/>
  <c r="D130" i="152"/>
  <c r="D131" i="152" s="1"/>
  <c r="C130" i="152"/>
  <c r="C131" i="152" s="1"/>
  <c r="I101" i="152"/>
  <c r="H101" i="152"/>
  <c r="G101" i="152"/>
  <c r="F101" i="152"/>
  <c r="E101" i="152"/>
  <c r="D101" i="152"/>
  <c r="C101" i="152"/>
  <c r="I100" i="152"/>
  <c r="H100" i="152"/>
  <c r="G100" i="152"/>
  <c r="F100" i="152"/>
  <c r="E100" i="152"/>
  <c r="D100" i="152"/>
  <c r="C100" i="152"/>
  <c r="I98" i="152"/>
  <c r="I99" i="152" s="1"/>
  <c r="H98" i="152"/>
  <c r="H99" i="152" s="1"/>
  <c r="G98" i="152"/>
  <c r="G99" i="152" s="1"/>
  <c r="F98" i="152"/>
  <c r="F99" i="152" s="1"/>
  <c r="E98" i="152"/>
  <c r="E99" i="152" s="1"/>
  <c r="D98" i="152"/>
  <c r="D99" i="152" s="1"/>
  <c r="C98" i="152"/>
  <c r="C99" i="152" s="1"/>
  <c r="I87" i="152"/>
  <c r="H87" i="152"/>
  <c r="G87" i="152"/>
  <c r="F87" i="152"/>
  <c r="E87" i="152"/>
  <c r="D87" i="152"/>
  <c r="C87" i="152"/>
  <c r="I86" i="152"/>
  <c r="H86" i="152"/>
  <c r="G86" i="152"/>
  <c r="F86" i="152"/>
  <c r="E86" i="152"/>
  <c r="D86" i="152"/>
  <c r="C86" i="152"/>
  <c r="I84" i="152"/>
  <c r="I85" i="152" s="1"/>
  <c r="H84" i="152"/>
  <c r="H85" i="152" s="1"/>
  <c r="G84" i="152"/>
  <c r="G85" i="152" s="1"/>
  <c r="F84" i="152"/>
  <c r="F85" i="152" s="1"/>
  <c r="E84" i="152"/>
  <c r="E85" i="152" s="1"/>
  <c r="D84" i="152"/>
  <c r="D85" i="152" s="1"/>
  <c r="C84" i="152"/>
  <c r="C85" i="152" s="1"/>
  <c r="I71" i="152"/>
  <c r="H71" i="152"/>
  <c r="G71" i="152"/>
  <c r="F71" i="152"/>
  <c r="E71" i="152"/>
  <c r="D71" i="152"/>
  <c r="C71" i="152"/>
  <c r="I70" i="152"/>
  <c r="H70" i="152"/>
  <c r="G70" i="152"/>
  <c r="F70" i="152"/>
  <c r="E70" i="152"/>
  <c r="D70" i="152"/>
  <c r="C70" i="152"/>
  <c r="I68" i="152"/>
  <c r="I69" i="152" s="1"/>
  <c r="H68" i="152"/>
  <c r="H69" i="152" s="1"/>
  <c r="G68" i="152"/>
  <c r="G69" i="152" s="1"/>
  <c r="F68" i="152"/>
  <c r="F69" i="152" s="1"/>
  <c r="E68" i="152"/>
  <c r="E69" i="152" s="1"/>
  <c r="D68" i="152"/>
  <c r="D69" i="152" s="1"/>
  <c r="C68" i="152"/>
  <c r="C69" i="152" s="1"/>
  <c r="I57" i="152"/>
  <c r="H57" i="152"/>
  <c r="G57" i="152"/>
  <c r="F57" i="152"/>
  <c r="E57" i="152"/>
  <c r="D57" i="152"/>
  <c r="C57" i="152"/>
  <c r="I56" i="152"/>
  <c r="H56" i="152"/>
  <c r="G56" i="152"/>
  <c r="F56" i="152"/>
  <c r="E56" i="152"/>
  <c r="D56" i="152"/>
  <c r="C56" i="152"/>
  <c r="I54" i="152"/>
  <c r="I55" i="152" s="1"/>
  <c r="H54" i="152"/>
  <c r="H55" i="152" s="1"/>
  <c r="G54" i="152"/>
  <c r="G55" i="152" s="1"/>
  <c r="F54" i="152"/>
  <c r="F55" i="152" s="1"/>
  <c r="E54" i="152"/>
  <c r="E55" i="152" s="1"/>
  <c r="D54" i="152"/>
  <c r="D55" i="152" s="1"/>
  <c r="C54" i="152"/>
  <c r="C55" i="152" s="1"/>
  <c r="I41" i="152"/>
  <c r="H41" i="152"/>
  <c r="G41" i="152"/>
  <c r="F41" i="152"/>
  <c r="E41" i="152"/>
  <c r="D41" i="152"/>
  <c r="C41" i="152"/>
  <c r="I40" i="152"/>
  <c r="H40" i="152"/>
  <c r="G40" i="152"/>
  <c r="F40" i="152"/>
  <c r="E40" i="152"/>
  <c r="D40" i="152"/>
  <c r="C40" i="152"/>
  <c r="I38" i="152"/>
  <c r="I39" i="152" s="1"/>
  <c r="H38" i="152"/>
  <c r="H39" i="152" s="1"/>
  <c r="G38" i="152"/>
  <c r="G39" i="152" s="1"/>
  <c r="F38" i="152"/>
  <c r="F39" i="152" s="1"/>
  <c r="E38" i="152"/>
  <c r="E39" i="152" s="1"/>
  <c r="D38" i="152"/>
  <c r="D39" i="152" s="1"/>
  <c r="C38" i="152"/>
  <c r="C39" i="152" s="1"/>
  <c r="I27" i="152"/>
  <c r="H27" i="152"/>
  <c r="G27" i="152"/>
  <c r="F27" i="152"/>
  <c r="E27" i="152"/>
  <c r="D27" i="152"/>
  <c r="C27" i="152"/>
  <c r="I26" i="152"/>
  <c r="H26" i="152"/>
  <c r="G26" i="152"/>
  <c r="F26" i="152"/>
  <c r="E26" i="152"/>
  <c r="D26" i="152"/>
  <c r="C26" i="152"/>
  <c r="I24" i="152"/>
  <c r="I25" i="152" s="1"/>
  <c r="H24" i="152"/>
  <c r="H25" i="152" s="1"/>
  <c r="G24" i="152"/>
  <c r="G25" i="152" s="1"/>
  <c r="F24" i="152"/>
  <c r="F25" i="152" s="1"/>
  <c r="E24" i="152"/>
  <c r="E25" i="152" s="1"/>
  <c r="D24" i="152"/>
  <c r="D25" i="152" s="1"/>
  <c r="C24" i="152"/>
  <c r="C25" i="152" s="1"/>
  <c r="I101" i="151" l="1"/>
  <c r="H101" i="151"/>
  <c r="G101" i="151"/>
  <c r="F101" i="151"/>
  <c r="E101" i="151"/>
  <c r="D101" i="151"/>
  <c r="C101" i="151"/>
  <c r="I100" i="151"/>
  <c r="H100" i="151"/>
  <c r="G100" i="151"/>
  <c r="F100" i="151"/>
  <c r="E100" i="151"/>
  <c r="D100" i="151"/>
  <c r="C100" i="151"/>
  <c r="I98" i="151"/>
  <c r="I99" i="151" s="1"/>
  <c r="H98" i="151"/>
  <c r="H99" i="151" s="1"/>
  <c r="G98" i="151"/>
  <c r="G99" i="151" s="1"/>
  <c r="F98" i="151"/>
  <c r="F99" i="151" s="1"/>
  <c r="E98" i="151"/>
  <c r="E99" i="151" s="1"/>
  <c r="D98" i="151"/>
  <c r="D99" i="151" s="1"/>
  <c r="C98" i="151"/>
  <c r="C99" i="151" s="1"/>
  <c r="I87" i="151"/>
  <c r="H87" i="151"/>
  <c r="G87" i="151"/>
  <c r="F87" i="151"/>
  <c r="E87" i="151"/>
  <c r="D87" i="151"/>
  <c r="C87" i="151"/>
  <c r="I86" i="151"/>
  <c r="H86" i="151"/>
  <c r="G86" i="151"/>
  <c r="F86" i="151"/>
  <c r="E86" i="151"/>
  <c r="D86" i="151"/>
  <c r="C86" i="151"/>
  <c r="I84" i="151"/>
  <c r="I85" i="151" s="1"/>
  <c r="H84" i="151"/>
  <c r="H85" i="151" s="1"/>
  <c r="G84" i="151"/>
  <c r="G85" i="151" s="1"/>
  <c r="F84" i="151"/>
  <c r="F85" i="151" s="1"/>
  <c r="E84" i="151"/>
  <c r="E85" i="151" s="1"/>
  <c r="D84" i="151"/>
  <c r="D85" i="151" s="1"/>
  <c r="C84" i="151"/>
  <c r="C85" i="151" s="1"/>
  <c r="I71" i="151"/>
  <c r="H71" i="151"/>
  <c r="G71" i="151"/>
  <c r="F71" i="151"/>
  <c r="E71" i="151"/>
  <c r="D71" i="151"/>
  <c r="C71" i="151"/>
  <c r="I70" i="151"/>
  <c r="H70" i="151"/>
  <c r="G70" i="151"/>
  <c r="F70" i="151"/>
  <c r="E70" i="151"/>
  <c r="D70" i="151"/>
  <c r="C70" i="151"/>
  <c r="I68" i="151"/>
  <c r="I69" i="151" s="1"/>
  <c r="H68" i="151"/>
  <c r="H69" i="151" s="1"/>
  <c r="G68" i="151"/>
  <c r="G69" i="151" s="1"/>
  <c r="F68" i="151"/>
  <c r="F69" i="151" s="1"/>
  <c r="E68" i="151"/>
  <c r="E69" i="151" s="1"/>
  <c r="D68" i="151"/>
  <c r="D69" i="151" s="1"/>
  <c r="C68" i="151"/>
  <c r="C69" i="151" s="1"/>
  <c r="I57" i="151"/>
  <c r="H57" i="151"/>
  <c r="G57" i="151"/>
  <c r="F57" i="151"/>
  <c r="E57" i="151"/>
  <c r="D57" i="151"/>
  <c r="C57" i="151"/>
  <c r="I56" i="151"/>
  <c r="H56" i="151"/>
  <c r="G56" i="151"/>
  <c r="F56" i="151"/>
  <c r="E56" i="151"/>
  <c r="D56" i="151"/>
  <c r="C56" i="151"/>
  <c r="I54" i="151"/>
  <c r="I55" i="151" s="1"/>
  <c r="H54" i="151"/>
  <c r="H55" i="151" s="1"/>
  <c r="G54" i="151"/>
  <c r="G55" i="151" s="1"/>
  <c r="F54" i="151"/>
  <c r="F55" i="151" s="1"/>
  <c r="E54" i="151"/>
  <c r="E55" i="151" s="1"/>
  <c r="D54" i="151"/>
  <c r="D55" i="151" s="1"/>
  <c r="C54" i="151"/>
  <c r="C55" i="151" s="1"/>
  <c r="I41" i="151"/>
  <c r="H41" i="151"/>
  <c r="G41" i="151"/>
  <c r="F41" i="151"/>
  <c r="E41" i="151"/>
  <c r="D41" i="151"/>
  <c r="C41" i="151"/>
  <c r="I40" i="151"/>
  <c r="H40" i="151"/>
  <c r="G40" i="151"/>
  <c r="F40" i="151"/>
  <c r="E40" i="151"/>
  <c r="D40" i="151"/>
  <c r="C40" i="151"/>
  <c r="I38" i="151"/>
  <c r="I39" i="151" s="1"/>
  <c r="H38" i="151"/>
  <c r="H39" i="151" s="1"/>
  <c r="G38" i="151"/>
  <c r="G39" i="151" s="1"/>
  <c r="F38" i="151"/>
  <c r="F39" i="151" s="1"/>
  <c r="E38" i="151"/>
  <c r="E39" i="151" s="1"/>
  <c r="D38" i="151"/>
  <c r="D39" i="151" s="1"/>
  <c r="C38" i="151"/>
  <c r="C39" i="151" s="1"/>
  <c r="I27" i="151"/>
  <c r="H27" i="151"/>
  <c r="G27" i="151"/>
  <c r="F27" i="151"/>
  <c r="E27" i="151"/>
  <c r="D27" i="151"/>
  <c r="C27" i="151"/>
  <c r="I26" i="151"/>
  <c r="H26" i="151"/>
  <c r="G26" i="151"/>
  <c r="F26" i="151"/>
  <c r="E26" i="151"/>
  <c r="D26" i="151"/>
  <c r="C26" i="151"/>
  <c r="I24" i="151"/>
  <c r="I25" i="151" s="1"/>
  <c r="H24" i="151"/>
  <c r="H25" i="151" s="1"/>
  <c r="G24" i="151"/>
  <c r="G25" i="151" s="1"/>
  <c r="F24" i="151"/>
  <c r="F25" i="151" s="1"/>
  <c r="E24" i="151"/>
  <c r="E25" i="151" s="1"/>
  <c r="D24" i="151"/>
  <c r="D25" i="151" s="1"/>
  <c r="C24" i="151"/>
  <c r="C25" i="151" s="1"/>
  <c r="Q17" i="150" l="1"/>
  <c r="Q18" i="150"/>
  <c r="Q19" i="150"/>
  <c r="Q16" i="150"/>
  <c r="I189" i="150"/>
  <c r="H189" i="150"/>
  <c r="G189" i="150"/>
  <c r="F189" i="150"/>
  <c r="E189" i="150"/>
  <c r="D189" i="150"/>
  <c r="C189" i="150"/>
  <c r="I188" i="150"/>
  <c r="H188" i="150"/>
  <c r="G188" i="150"/>
  <c r="F188" i="150"/>
  <c r="E188" i="150"/>
  <c r="D188" i="150"/>
  <c r="C188" i="150"/>
  <c r="I186" i="150"/>
  <c r="I187" i="150" s="1"/>
  <c r="H186" i="150"/>
  <c r="H187" i="150" s="1"/>
  <c r="G186" i="150"/>
  <c r="G187" i="150" s="1"/>
  <c r="F186" i="150"/>
  <c r="F187" i="150" s="1"/>
  <c r="E186" i="150"/>
  <c r="E187" i="150" s="1"/>
  <c r="D186" i="150"/>
  <c r="D187" i="150" s="1"/>
  <c r="C186" i="150"/>
  <c r="C187" i="150" s="1"/>
  <c r="I175" i="150"/>
  <c r="H175" i="150"/>
  <c r="G175" i="150"/>
  <c r="F175" i="150"/>
  <c r="E175" i="150"/>
  <c r="D175" i="150"/>
  <c r="C175" i="150"/>
  <c r="I174" i="150"/>
  <c r="H174" i="150"/>
  <c r="G174" i="150"/>
  <c r="F174" i="150"/>
  <c r="E174" i="150"/>
  <c r="D174" i="150"/>
  <c r="C174" i="150"/>
  <c r="I172" i="150"/>
  <c r="I173" i="150" s="1"/>
  <c r="H172" i="150"/>
  <c r="H173" i="150" s="1"/>
  <c r="G172" i="150"/>
  <c r="G173" i="150" s="1"/>
  <c r="F172" i="150"/>
  <c r="F173" i="150" s="1"/>
  <c r="E172" i="150"/>
  <c r="E173" i="150" s="1"/>
  <c r="D172" i="150"/>
  <c r="D173" i="150" s="1"/>
  <c r="C172" i="150"/>
  <c r="C173" i="150" s="1"/>
  <c r="I161" i="150"/>
  <c r="H161" i="150"/>
  <c r="G161" i="150"/>
  <c r="F161" i="150"/>
  <c r="E161" i="150"/>
  <c r="D161" i="150"/>
  <c r="C161" i="150"/>
  <c r="I160" i="150"/>
  <c r="H160" i="150"/>
  <c r="G160" i="150"/>
  <c r="F160" i="150"/>
  <c r="E160" i="150"/>
  <c r="D160" i="150"/>
  <c r="C160" i="150"/>
  <c r="I158" i="150"/>
  <c r="I159" i="150" s="1"/>
  <c r="H158" i="150"/>
  <c r="H159" i="150" s="1"/>
  <c r="G158" i="150"/>
  <c r="G159" i="150" s="1"/>
  <c r="F158" i="150"/>
  <c r="F159" i="150" s="1"/>
  <c r="E158" i="150"/>
  <c r="E159" i="150" s="1"/>
  <c r="D158" i="150"/>
  <c r="D159" i="150" s="1"/>
  <c r="C158" i="150"/>
  <c r="C159" i="150" s="1"/>
  <c r="I147" i="150"/>
  <c r="H147" i="150"/>
  <c r="G147" i="150"/>
  <c r="F147" i="150"/>
  <c r="E147" i="150"/>
  <c r="D147" i="150"/>
  <c r="C147" i="150"/>
  <c r="I146" i="150"/>
  <c r="H146" i="150"/>
  <c r="G146" i="150"/>
  <c r="F146" i="150"/>
  <c r="E146" i="150"/>
  <c r="D146" i="150"/>
  <c r="C146" i="150"/>
  <c r="I144" i="150"/>
  <c r="I145" i="150" s="1"/>
  <c r="H144" i="150"/>
  <c r="H145" i="150" s="1"/>
  <c r="G144" i="150"/>
  <c r="G145" i="150" s="1"/>
  <c r="F144" i="150"/>
  <c r="F145" i="150" s="1"/>
  <c r="E144" i="150"/>
  <c r="E145" i="150" s="1"/>
  <c r="D144" i="150"/>
  <c r="D145" i="150" s="1"/>
  <c r="C144" i="150"/>
  <c r="C145" i="150" s="1"/>
  <c r="I133" i="150"/>
  <c r="H133" i="150"/>
  <c r="G133" i="150"/>
  <c r="F133" i="150"/>
  <c r="E133" i="150"/>
  <c r="D133" i="150"/>
  <c r="C133" i="150"/>
  <c r="I132" i="150"/>
  <c r="H132" i="150"/>
  <c r="G132" i="150"/>
  <c r="F132" i="150"/>
  <c r="E132" i="150"/>
  <c r="D132" i="150"/>
  <c r="C132" i="150"/>
  <c r="I130" i="150"/>
  <c r="I131" i="150" s="1"/>
  <c r="H130" i="150"/>
  <c r="H131" i="150" s="1"/>
  <c r="G130" i="150"/>
  <c r="G131" i="150" s="1"/>
  <c r="F130" i="150"/>
  <c r="F131" i="150" s="1"/>
  <c r="E130" i="150"/>
  <c r="E131" i="150" s="1"/>
  <c r="D130" i="150"/>
  <c r="D131" i="150" s="1"/>
  <c r="C130" i="150"/>
  <c r="C131" i="150" s="1"/>
  <c r="I101" i="150"/>
  <c r="H101" i="150"/>
  <c r="G101" i="150"/>
  <c r="F101" i="150"/>
  <c r="E101" i="150"/>
  <c r="D101" i="150"/>
  <c r="C101" i="150"/>
  <c r="I100" i="150"/>
  <c r="H100" i="150"/>
  <c r="G100" i="150"/>
  <c r="F100" i="150"/>
  <c r="E100" i="150"/>
  <c r="D100" i="150"/>
  <c r="C100" i="150"/>
  <c r="I98" i="150"/>
  <c r="I99" i="150" s="1"/>
  <c r="H98" i="150"/>
  <c r="H99" i="150" s="1"/>
  <c r="G98" i="150"/>
  <c r="G99" i="150" s="1"/>
  <c r="F98" i="150"/>
  <c r="F99" i="150" s="1"/>
  <c r="E98" i="150"/>
  <c r="E99" i="150" s="1"/>
  <c r="D98" i="150"/>
  <c r="D99" i="150" s="1"/>
  <c r="C98" i="150"/>
  <c r="C99" i="150" s="1"/>
  <c r="I87" i="150"/>
  <c r="H87" i="150"/>
  <c r="G87" i="150"/>
  <c r="F87" i="150"/>
  <c r="E87" i="150"/>
  <c r="D87" i="150"/>
  <c r="C87" i="150"/>
  <c r="I86" i="150"/>
  <c r="H86" i="150"/>
  <c r="G86" i="150"/>
  <c r="F86" i="150"/>
  <c r="E86" i="150"/>
  <c r="D86" i="150"/>
  <c r="C86" i="150"/>
  <c r="I84" i="150"/>
  <c r="I85" i="150" s="1"/>
  <c r="H84" i="150"/>
  <c r="H85" i="150" s="1"/>
  <c r="G84" i="150"/>
  <c r="G85" i="150" s="1"/>
  <c r="F84" i="150"/>
  <c r="F85" i="150" s="1"/>
  <c r="E84" i="150"/>
  <c r="E85" i="150" s="1"/>
  <c r="D84" i="150"/>
  <c r="D85" i="150" s="1"/>
  <c r="C84" i="150"/>
  <c r="C85" i="150" s="1"/>
  <c r="I71" i="150"/>
  <c r="H71" i="150"/>
  <c r="G71" i="150"/>
  <c r="F71" i="150"/>
  <c r="E71" i="150"/>
  <c r="D71" i="150"/>
  <c r="C71" i="150"/>
  <c r="I70" i="150"/>
  <c r="H70" i="150"/>
  <c r="G70" i="150"/>
  <c r="F70" i="150"/>
  <c r="E70" i="150"/>
  <c r="D70" i="150"/>
  <c r="C70" i="150"/>
  <c r="I68" i="150"/>
  <c r="I69" i="150" s="1"/>
  <c r="H68" i="150"/>
  <c r="H69" i="150" s="1"/>
  <c r="G68" i="150"/>
  <c r="G69" i="150" s="1"/>
  <c r="F68" i="150"/>
  <c r="F69" i="150" s="1"/>
  <c r="E68" i="150"/>
  <c r="E69" i="150" s="1"/>
  <c r="D68" i="150"/>
  <c r="D69" i="150" s="1"/>
  <c r="C68" i="150"/>
  <c r="C69" i="150" s="1"/>
  <c r="I57" i="150"/>
  <c r="H57" i="150"/>
  <c r="G57" i="150"/>
  <c r="F57" i="150"/>
  <c r="E57" i="150"/>
  <c r="D57" i="150"/>
  <c r="C57" i="150"/>
  <c r="I56" i="150"/>
  <c r="H56" i="150"/>
  <c r="G56" i="150"/>
  <c r="F56" i="150"/>
  <c r="E56" i="150"/>
  <c r="D56" i="150"/>
  <c r="C56" i="150"/>
  <c r="I54" i="150"/>
  <c r="I55" i="150" s="1"/>
  <c r="H54" i="150"/>
  <c r="H55" i="150" s="1"/>
  <c r="G54" i="150"/>
  <c r="G55" i="150" s="1"/>
  <c r="F54" i="150"/>
  <c r="F55" i="150" s="1"/>
  <c r="E54" i="150"/>
  <c r="E55" i="150" s="1"/>
  <c r="D54" i="150"/>
  <c r="D55" i="150" s="1"/>
  <c r="C54" i="150"/>
  <c r="C55" i="150" s="1"/>
  <c r="I41" i="150"/>
  <c r="H41" i="150"/>
  <c r="G41" i="150"/>
  <c r="F41" i="150"/>
  <c r="E41" i="150"/>
  <c r="D41" i="150"/>
  <c r="C41" i="150"/>
  <c r="I40" i="150"/>
  <c r="H40" i="150"/>
  <c r="G40" i="150"/>
  <c r="F40" i="150"/>
  <c r="E40" i="150"/>
  <c r="D40" i="150"/>
  <c r="C40" i="150"/>
  <c r="I38" i="150"/>
  <c r="I39" i="150" s="1"/>
  <c r="H38" i="150"/>
  <c r="H39" i="150" s="1"/>
  <c r="G38" i="150"/>
  <c r="G39" i="150" s="1"/>
  <c r="F38" i="150"/>
  <c r="F39" i="150" s="1"/>
  <c r="E38" i="150"/>
  <c r="E39" i="150" s="1"/>
  <c r="D38" i="150"/>
  <c r="D39" i="150" s="1"/>
  <c r="C38" i="150"/>
  <c r="C39" i="150" s="1"/>
  <c r="I27" i="150"/>
  <c r="H27" i="150"/>
  <c r="G27" i="150"/>
  <c r="F27" i="150"/>
  <c r="E27" i="150"/>
  <c r="D27" i="150"/>
  <c r="C27" i="150"/>
  <c r="I26" i="150"/>
  <c r="H26" i="150"/>
  <c r="G26" i="150"/>
  <c r="F26" i="150"/>
  <c r="E26" i="150"/>
  <c r="D26" i="150"/>
  <c r="C26" i="150"/>
  <c r="I24" i="150"/>
  <c r="I25" i="150" s="1"/>
  <c r="H24" i="150"/>
  <c r="H25" i="150" s="1"/>
  <c r="G24" i="150"/>
  <c r="G25" i="150" s="1"/>
  <c r="F24" i="150"/>
  <c r="F25" i="150" s="1"/>
  <c r="E24" i="150"/>
  <c r="E25" i="150" s="1"/>
  <c r="D24" i="150"/>
  <c r="D25" i="150" s="1"/>
  <c r="C24" i="150"/>
  <c r="C25" i="150" s="1"/>
  <c r="Q20" i="150" l="1"/>
  <c r="I21" i="201"/>
  <c r="I6" i="198" l="1"/>
  <c r="E68" i="198"/>
  <c r="D41" i="198"/>
  <c r="D40" i="198"/>
  <c r="D38" i="198"/>
  <c r="D39" i="198" s="1"/>
  <c r="D31" i="198"/>
  <c r="D30" i="198"/>
  <c r="D27" i="198"/>
  <c r="D26" i="198"/>
  <c r="D24" i="198"/>
  <c r="D25" i="198" s="1"/>
  <c r="I154" i="203" l="1"/>
  <c r="G169" i="192" l="1"/>
  <c r="G127" i="192"/>
  <c r="F183" i="192"/>
  <c r="F155" i="192"/>
  <c r="O88" i="184" l="1"/>
  <c r="I101" i="184"/>
  <c r="H101" i="184"/>
  <c r="G101" i="184"/>
  <c r="F101" i="184"/>
  <c r="E101" i="184"/>
  <c r="D101" i="184"/>
  <c r="C101" i="184"/>
  <c r="I100" i="184"/>
  <c r="H100" i="184"/>
  <c r="G100" i="184"/>
  <c r="F100" i="184"/>
  <c r="E100" i="184"/>
  <c r="D100" i="184"/>
  <c r="C100" i="184"/>
  <c r="I98" i="184"/>
  <c r="I99" i="184" s="1"/>
  <c r="H98" i="184"/>
  <c r="H99" i="184" s="1"/>
  <c r="G98" i="184"/>
  <c r="G99" i="184" s="1"/>
  <c r="F98" i="184"/>
  <c r="F99" i="184" s="1"/>
  <c r="E98" i="184"/>
  <c r="E99" i="184" s="1"/>
  <c r="D98" i="184"/>
  <c r="D99" i="184" s="1"/>
  <c r="C98" i="184"/>
  <c r="C99" i="184" s="1"/>
  <c r="I87" i="184"/>
  <c r="H87" i="184"/>
  <c r="G87" i="184"/>
  <c r="F87" i="184"/>
  <c r="E87" i="184"/>
  <c r="D87" i="184"/>
  <c r="C87" i="184"/>
  <c r="I86" i="184"/>
  <c r="H86" i="184"/>
  <c r="G86" i="184"/>
  <c r="F86" i="184"/>
  <c r="E86" i="184"/>
  <c r="D86" i="184"/>
  <c r="C86" i="184"/>
  <c r="I84" i="184"/>
  <c r="I85" i="184" s="1"/>
  <c r="H84" i="184"/>
  <c r="H85" i="184" s="1"/>
  <c r="G84" i="184"/>
  <c r="G85" i="184" s="1"/>
  <c r="F84" i="184"/>
  <c r="F85" i="184" s="1"/>
  <c r="E84" i="184"/>
  <c r="E85" i="184" s="1"/>
  <c r="D84" i="184"/>
  <c r="D85" i="184" s="1"/>
  <c r="C84" i="184"/>
  <c r="C85" i="184" s="1"/>
  <c r="I71" i="184"/>
  <c r="H71" i="184"/>
  <c r="G71" i="184"/>
  <c r="F71" i="184"/>
  <c r="E71" i="184"/>
  <c r="D71" i="184"/>
  <c r="C71" i="184"/>
  <c r="I70" i="184"/>
  <c r="H70" i="184"/>
  <c r="G70" i="184"/>
  <c r="F70" i="184"/>
  <c r="E70" i="184"/>
  <c r="D70" i="184"/>
  <c r="C70" i="184"/>
  <c r="I68" i="184"/>
  <c r="I69" i="184" s="1"/>
  <c r="H68" i="184"/>
  <c r="H69" i="184" s="1"/>
  <c r="G68" i="184"/>
  <c r="G69" i="184" s="1"/>
  <c r="F68" i="184"/>
  <c r="F69" i="184" s="1"/>
  <c r="E68" i="184"/>
  <c r="E69" i="184" s="1"/>
  <c r="D68" i="184"/>
  <c r="D69" i="184" s="1"/>
  <c r="C68" i="184"/>
  <c r="C69" i="184" s="1"/>
  <c r="I57" i="184"/>
  <c r="H57" i="184"/>
  <c r="G57" i="184"/>
  <c r="F57" i="184"/>
  <c r="E57" i="184"/>
  <c r="D57" i="184"/>
  <c r="C57" i="184"/>
  <c r="I56" i="184"/>
  <c r="H56" i="184"/>
  <c r="G56" i="184"/>
  <c r="F56" i="184"/>
  <c r="E56" i="184"/>
  <c r="D56" i="184"/>
  <c r="C56" i="184"/>
  <c r="I55" i="184"/>
  <c r="H55" i="184"/>
  <c r="G55" i="184"/>
  <c r="F55" i="184"/>
  <c r="E55" i="184"/>
  <c r="D55" i="184"/>
  <c r="C55" i="184"/>
  <c r="I41" i="184"/>
  <c r="H41" i="184"/>
  <c r="G41" i="184"/>
  <c r="F41" i="184"/>
  <c r="E41" i="184"/>
  <c r="D41" i="184"/>
  <c r="C41" i="184"/>
  <c r="I40" i="184"/>
  <c r="H40" i="184"/>
  <c r="G40" i="184"/>
  <c r="F40" i="184"/>
  <c r="E40" i="184"/>
  <c r="D40" i="184"/>
  <c r="C40" i="184"/>
  <c r="I38" i="184"/>
  <c r="I39" i="184" s="1"/>
  <c r="H38" i="184"/>
  <c r="H39" i="184" s="1"/>
  <c r="G38" i="184"/>
  <c r="G39" i="184" s="1"/>
  <c r="F38" i="184"/>
  <c r="F39" i="184" s="1"/>
  <c r="E38" i="184"/>
  <c r="E39" i="184" s="1"/>
  <c r="D38" i="184"/>
  <c r="D39" i="184" s="1"/>
  <c r="C38" i="184"/>
  <c r="C39" i="184" s="1"/>
  <c r="I27" i="184"/>
  <c r="H27" i="184"/>
  <c r="G27" i="184"/>
  <c r="F27" i="184"/>
  <c r="E27" i="184"/>
  <c r="D27" i="184"/>
  <c r="C27" i="184"/>
  <c r="I26" i="184"/>
  <c r="H26" i="184"/>
  <c r="G26" i="184"/>
  <c r="F26" i="184"/>
  <c r="E26" i="184"/>
  <c r="D26" i="184"/>
  <c r="C26" i="184"/>
  <c r="I24" i="184"/>
  <c r="I25" i="184" s="1"/>
  <c r="H24" i="184"/>
  <c r="H25" i="184" s="1"/>
  <c r="G24" i="184"/>
  <c r="G25" i="184" s="1"/>
  <c r="F24" i="184"/>
  <c r="F25" i="184" s="1"/>
  <c r="E24" i="184"/>
  <c r="E25" i="184" s="1"/>
  <c r="D24" i="184"/>
  <c r="D25" i="184" s="1"/>
  <c r="C24" i="184"/>
  <c r="C25" i="184" s="1"/>
  <c r="P98" i="183" l="1"/>
  <c r="I101" i="183" l="1"/>
  <c r="H101" i="183"/>
  <c r="G101" i="183"/>
  <c r="F101" i="183"/>
  <c r="E101" i="183"/>
  <c r="D101" i="183"/>
  <c r="C101" i="183"/>
  <c r="I100" i="183"/>
  <c r="H100" i="183"/>
  <c r="G100" i="183"/>
  <c r="F100" i="183"/>
  <c r="E100" i="183"/>
  <c r="D100" i="183"/>
  <c r="C100" i="183"/>
  <c r="I98" i="183"/>
  <c r="I99" i="183" s="1"/>
  <c r="H98" i="183"/>
  <c r="H99" i="183" s="1"/>
  <c r="G98" i="183"/>
  <c r="G99" i="183" s="1"/>
  <c r="F98" i="183"/>
  <c r="F99" i="183" s="1"/>
  <c r="E98" i="183"/>
  <c r="E99" i="183" s="1"/>
  <c r="D98" i="183"/>
  <c r="D99" i="183" s="1"/>
  <c r="C98" i="183"/>
  <c r="C99" i="183" s="1"/>
  <c r="I87" i="183"/>
  <c r="H87" i="183"/>
  <c r="G87" i="183"/>
  <c r="F87" i="183"/>
  <c r="E87" i="183"/>
  <c r="D87" i="183"/>
  <c r="C87" i="183"/>
  <c r="I86" i="183"/>
  <c r="H86" i="183"/>
  <c r="G86" i="183"/>
  <c r="F86" i="183"/>
  <c r="E86" i="183"/>
  <c r="D86" i="183"/>
  <c r="C86" i="183"/>
  <c r="I84" i="183"/>
  <c r="I85" i="183" s="1"/>
  <c r="H84" i="183"/>
  <c r="H85" i="183" s="1"/>
  <c r="G84" i="183"/>
  <c r="G85" i="183" s="1"/>
  <c r="F84" i="183"/>
  <c r="F85" i="183" s="1"/>
  <c r="E84" i="183"/>
  <c r="E85" i="183" s="1"/>
  <c r="D84" i="183"/>
  <c r="D85" i="183" s="1"/>
  <c r="C84" i="183"/>
  <c r="C85" i="183" s="1"/>
  <c r="I71" i="183"/>
  <c r="H71" i="183"/>
  <c r="G71" i="183"/>
  <c r="F71" i="183"/>
  <c r="E71" i="183"/>
  <c r="D71" i="183"/>
  <c r="C71" i="183"/>
  <c r="I70" i="183"/>
  <c r="H70" i="183"/>
  <c r="G70" i="183"/>
  <c r="F70" i="183"/>
  <c r="E70" i="183"/>
  <c r="D70" i="183"/>
  <c r="C70" i="183"/>
  <c r="I68" i="183"/>
  <c r="I69" i="183" s="1"/>
  <c r="H68" i="183"/>
  <c r="H69" i="183" s="1"/>
  <c r="G68" i="183"/>
  <c r="G69" i="183" s="1"/>
  <c r="F68" i="183"/>
  <c r="F69" i="183" s="1"/>
  <c r="E68" i="183"/>
  <c r="E69" i="183" s="1"/>
  <c r="D68" i="183"/>
  <c r="D69" i="183" s="1"/>
  <c r="C68" i="183"/>
  <c r="C69" i="183" s="1"/>
  <c r="I41" i="183"/>
  <c r="H41" i="183"/>
  <c r="G41" i="183"/>
  <c r="F41" i="183"/>
  <c r="E41" i="183"/>
  <c r="D41" i="183"/>
  <c r="C41" i="183"/>
  <c r="I40" i="183"/>
  <c r="H40" i="183"/>
  <c r="G40" i="183"/>
  <c r="F40" i="183"/>
  <c r="E40" i="183"/>
  <c r="D40" i="183"/>
  <c r="C40" i="183"/>
  <c r="I38" i="183"/>
  <c r="I39" i="183" s="1"/>
  <c r="H38" i="183"/>
  <c r="H39" i="183" s="1"/>
  <c r="G38" i="183"/>
  <c r="G39" i="183" s="1"/>
  <c r="F38" i="183"/>
  <c r="F39" i="183" s="1"/>
  <c r="E38" i="183"/>
  <c r="E39" i="183" s="1"/>
  <c r="D38" i="183"/>
  <c r="D39" i="183" s="1"/>
  <c r="C38" i="183"/>
  <c r="C39" i="183" s="1"/>
  <c r="I27" i="183"/>
  <c r="H27" i="183"/>
  <c r="G27" i="183"/>
  <c r="F27" i="183"/>
  <c r="E27" i="183"/>
  <c r="D27" i="183"/>
  <c r="C27" i="183"/>
  <c r="I26" i="183"/>
  <c r="H26" i="183"/>
  <c r="G26" i="183"/>
  <c r="F26" i="183"/>
  <c r="E26" i="183"/>
  <c r="D26" i="183"/>
  <c r="C26" i="183"/>
  <c r="I24" i="183"/>
  <c r="I25" i="183" s="1"/>
  <c r="H24" i="183"/>
  <c r="H25" i="183" s="1"/>
  <c r="G24" i="183"/>
  <c r="G25" i="183" s="1"/>
  <c r="F24" i="183"/>
  <c r="F25" i="183" s="1"/>
  <c r="E24" i="183"/>
  <c r="E25" i="183" s="1"/>
  <c r="D24" i="183"/>
  <c r="D25" i="183" s="1"/>
  <c r="C24" i="183"/>
  <c r="C25" i="183" s="1"/>
  <c r="I57" i="183"/>
  <c r="H57" i="183"/>
  <c r="G57" i="183"/>
  <c r="F57" i="183"/>
  <c r="E57" i="183"/>
  <c r="D57" i="183"/>
  <c r="C57" i="183"/>
  <c r="I56" i="183"/>
  <c r="H56" i="183"/>
  <c r="G56" i="183"/>
  <c r="F56" i="183"/>
  <c r="E56" i="183"/>
  <c r="D56" i="183"/>
  <c r="C56" i="183"/>
  <c r="I54" i="183"/>
  <c r="I55" i="183" s="1"/>
  <c r="H54" i="183"/>
  <c r="H55" i="183" s="1"/>
  <c r="G54" i="183"/>
  <c r="G55" i="183" s="1"/>
  <c r="F54" i="183"/>
  <c r="F55" i="183" s="1"/>
  <c r="E54" i="183"/>
  <c r="E55" i="183" s="1"/>
  <c r="D54" i="183"/>
  <c r="D55" i="183" s="1"/>
  <c r="C54" i="183"/>
  <c r="C55" i="183" s="1"/>
  <c r="P86" i="181" l="1"/>
  <c r="P87" i="181" s="1"/>
  <c r="Q25" i="179" l="1"/>
  <c r="R25" i="179" s="1"/>
  <c r="Q24" i="179"/>
  <c r="R24" i="179" s="1"/>
  <c r="R26" i="179" l="1"/>
  <c r="G60" i="177"/>
  <c r="P22" i="170" l="1"/>
  <c r="P31" i="170"/>
  <c r="O80" i="164" l="1"/>
  <c r="O81" i="164" s="1"/>
  <c r="N86" i="158" l="1"/>
  <c r="I57" i="158"/>
  <c r="H57" i="158"/>
  <c r="G57" i="158"/>
  <c r="F57" i="158"/>
  <c r="E57" i="158"/>
  <c r="D57" i="158"/>
  <c r="C57" i="158"/>
  <c r="I56" i="158"/>
  <c r="H56" i="158"/>
  <c r="G56" i="158"/>
  <c r="F56" i="158"/>
  <c r="E56" i="158"/>
  <c r="D56" i="158"/>
  <c r="C56" i="158"/>
  <c r="I54" i="158"/>
  <c r="I55" i="158" s="1"/>
  <c r="H54" i="158"/>
  <c r="H55" i="158" s="1"/>
  <c r="G54" i="158"/>
  <c r="G55" i="158" s="1"/>
  <c r="F54" i="158"/>
  <c r="F55" i="158" s="1"/>
  <c r="E54" i="158"/>
  <c r="E55" i="158" s="1"/>
  <c r="D54" i="158"/>
  <c r="D55" i="158" s="1"/>
  <c r="C54" i="158"/>
  <c r="C55" i="158" s="1"/>
  <c r="P91" i="157" l="1"/>
  <c r="I192" i="201" l="1"/>
  <c r="H192" i="201"/>
  <c r="G192" i="201"/>
  <c r="F192" i="201"/>
  <c r="E192" i="201"/>
  <c r="D192" i="201"/>
  <c r="C192" i="201"/>
  <c r="I189" i="201"/>
  <c r="I193" i="201" s="1"/>
  <c r="H189" i="201"/>
  <c r="H193" i="201" s="1"/>
  <c r="G189" i="201"/>
  <c r="G193" i="201" s="1"/>
  <c r="F189" i="201"/>
  <c r="F193" i="201" s="1"/>
  <c r="E189" i="201"/>
  <c r="E193" i="201" s="1"/>
  <c r="D189" i="201"/>
  <c r="D193" i="201" s="1"/>
  <c r="C189" i="201"/>
  <c r="C193" i="201" s="1"/>
  <c r="I188" i="201"/>
  <c r="H188" i="201"/>
  <c r="G188" i="201"/>
  <c r="F188" i="201"/>
  <c r="E188" i="201"/>
  <c r="D188" i="201"/>
  <c r="C188" i="201"/>
  <c r="I186" i="201"/>
  <c r="I187" i="201" s="1"/>
  <c r="H186" i="201"/>
  <c r="H187" i="201" s="1"/>
  <c r="G186" i="201"/>
  <c r="G187" i="201" s="1"/>
  <c r="F186" i="201"/>
  <c r="F187" i="201" s="1"/>
  <c r="E186" i="201"/>
  <c r="E187" i="201" s="1"/>
  <c r="D186" i="201"/>
  <c r="D187" i="201" s="1"/>
  <c r="C186" i="201"/>
  <c r="C187" i="201" s="1"/>
  <c r="I178" i="201"/>
  <c r="H178" i="201"/>
  <c r="G178" i="201"/>
  <c r="F178" i="201"/>
  <c r="E178" i="201"/>
  <c r="D178" i="201"/>
  <c r="C178" i="201"/>
  <c r="I175" i="201"/>
  <c r="I179" i="201" s="1"/>
  <c r="H175" i="201"/>
  <c r="H179" i="201" s="1"/>
  <c r="G175" i="201"/>
  <c r="G179" i="201" s="1"/>
  <c r="F175" i="201"/>
  <c r="F179" i="201" s="1"/>
  <c r="E175" i="201"/>
  <c r="E179" i="201" s="1"/>
  <c r="D175" i="201"/>
  <c r="D179" i="201" s="1"/>
  <c r="C175" i="201"/>
  <c r="C179" i="201" s="1"/>
  <c r="I174" i="201"/>
  <c r="H174" i="201"/>
  <c r="G174" i="201"/>
  <c r="F174" i="201"/>
  <c r="E174" i="201"/>
  <c r="D174" i="201"/>
  <c r="C174" i="201"/>
  <c r="I172" i="201"/>
  <c r="I173" i="201" s="1"/>
  <c r="H172" i="201"/>
  <c r="H173" i="201" s="1"/>
  <c r="G172" i="201"/>
  <c r="G173" i="201" s="1"/>
  <c r="F172" i="201"/>
  <c r="F173" i="201" s="1"/>
  <c r="E172" i="201"/>
  <c r="E173" i="201" s="1"/>
  <c r="D172" i="201"/>
  <c r="D173" i="201" s="1"/>
  <c r="C172" i="201"/>
  <c r="C173" i="201" s="1"/>
  <c r="I164" i="201"/>
  <c r="H164" i="201"/>
  <c r="G164" i="201"/>
  <c r="F164" i="201"/>
  <c r="E164" i="201"/>
  <c r="D164" i="201"/>
  <c r="C164" i="201"/>
  <c r="I161" i="201"/>
  <c r="I165" i="201" s="1"/>
  <c r="H161" i="201"/>
  <c r="H165" i="201" s="1"/>
  <c r="G161" i="201"/>
  <c r="G165" i="201" s="1"/>
  <c r="F161" i="201"/>
  <c r="F165" i="201" s="1"/>
  <c r="E161" i="201"/>
  <c r="E165" i="201" s="1"/>
  <c r="D161" i="201"/>
  <c r="D165" i="201" s="1"/>
  <c r="C161" i="201"/>
  <c r="C165" i="201" s="1"/>
  <c r="I160" i="201"/>
  <c r="H160" i="201"/>
  <c r="G160" i="201"/>
  <c r="F160" i="201"/>
  <c r="E160" i="201"/>
  <c r="D160" i="201"/>
  <c r="C160" i="201"/>
  <c r="I158" i="201"/>
  <c r="I159" i="201" s="1"/>
  <c r="H158" i="201"/>
  <c r="H159" i="201" s="1"/>
  <c r="G158" i="201"/>
  <c r="G159" i="201" s="1"/>
  <c r="F158" i="201"/>
  <c r="F159" i="201" s="1"/>
  <c r="E158" i="201"/>
  <c r="E159" i="201" s="1"/>
  <c r="D158" i="201"/>
  <c r="D159" i="201" s="1"/>
  <c r="C158" i="201"/>
  <c r="C159" i="201" s="1"/>
  <c r="I150" i="201"/>
  <c r="H150" i="201"/>
  <c r="G150" i="201"/>
  <c r="F150" i="201"/>
  <c r="E150" i="201"/>
  <c r="D150" i="201"/>
  <c r="C150" i="201"/>
  <c r="I147" i="201"/>
  <c r="I151" i="201" s="1"/>
  <c r="H147" i="201"/>
  <c r="H151" i="201" s="1"/>
  <c r="G147" i="201"/>
  <c r="G151" i="201" s="1"/>
  <c r="F147" i="201"/>
  <c r="F151" i="201" s="1"/>
  <c r="E147" i="201"/>
  <c r="E151" i="201" s="1"/>
  <c r="D147" i="201"/>
  <c r="D151" i="201" s="1"/>
  <c r="C147" i="201"/>
  <c r="C151" i="201" s="1"/>
  <c r="I146" i="201"/>
  <c r="H146" i="201"/>
  <c r="G146" i="201"/>
  <c r="F146" i="201"/>
  <c r="E146" i="201"/>
  <c r="D146" i="201"/>
  <c r="C146" i="201"/>
  <c r="I144" i="201"/>
  <c r="I145" i="201" s="1"/>
  <c r="H144" i="201"/>
  <c r="H145" i="201" s="1"/>
  <c r="G144" i="201"/>
  <c r="G145" i="201" s="1"/>
  <c r="F144" i="201"/>
  <c r="F145" i="201" s="1"/>
  <c r="E144" i="201"/>
  <c r="E145" i="201" s="1"/>
  <c r="D144" i="201"/>
  <c r="D145" i="201" s="1"/>
  <c r="C144" i="201"/>
  <c r="C145" i="201" s="1"/>
  <c r="I136" i="201"/>
  <c r="H136" i="201"/>
  <c r="G136" i="201"/>
  <c r="F136" i="201"/>
  <c r="E136" i="201"/>
  <c r="D136" i="201"/>
  <c r="C136" i="201"/>
  <c r="I133" i="201"/>
  <c r="I137" i="201" s="1"/>
  <c r="H133" i="201"/>
  <c r="H137" i="201" s="1"/>
  <c r="G133" i="201"/>
  <c r="G137" i="201" s="1"/>
  <c r="F133" i="201"/>
  <c r="F137" i="201" s="1"/>
  <c r="E133" i="201"/>
  <c r="E137" i="201" s="1"/>
  <c r="D133" i="201"/>
  <c r="D137" i="201" s="1"/>
  <c r="C133" i="201"/>
  <c r="C137" i="201" s="1"/>
  <c r="I132" i="201"/>
  <c r="H132" i="201"/>
  <c r="G132" i="201"/>
  <c r="F132" i="201"/>
  <c r="E132" i="201"/>
  <c r="D132" i="201"/>
  <c r="C132" i="201"/>
  <c r="I130" i="201"/>
  <c r="I131" i="201" s="1"/>
  <c r="H130" i="201"/>
  <c r="H131" i="201" s="1"/>
  <c r="G130" i="201"/>
  <c r="G131" i="201" s="1"/>
  <c r="F130" i="201"/>
  <c r="F131" i="201" s="1"/>
  <c r="E130" i="201"/>
  <c r="E131" i="201" s="1"/>
  <c r="D130" i="201"/>
  <c r="D131" i="201" s="1"/>
  <c r="C130" i="201"/>
  <c r="C131" i="201" s="1"/>
  <c r="I120" i="201"/>
  <c r="H120" i="201"/>
  <c r="G120" i="201"/>
  <c r="F120" i="201"/>
  <c r="E120" i="201"/>
  <c r="D120" i="201"/>
  <c r="C120" i="201"/>
  <c r="I117" i="201"/>
  <c r="I121" i="201" s="1"/>
  <c r="H117" i="201"/>
  <c r="H121" i="201" s="1"/>
  <c r="G117" i="201"/>
  <c r="G121" i="201" s="1"/>
  <c r="F117" i="201"/>
  <c r="F121" i="201" s="1"/>
  <c r="E117" i="201"/>
  <c r="E121" i="201" s="1"/>
  <c r="D117" i="201"/>
  <c r="D121" i="201" s="1"/>
  <c r="C117" i="201"/>
  <c r="C121" i="201" s="1"/>
  <c r="I116" i="201"/>
  <c r="H116" i="201"/>
  <c r="G116" i="201"/>
  <c r="F116" i="201"/>
  <c r="E116" i="201"/>
  <c r="D116" i="201"/>
  <c r="C116" i="201"/>
  <c r="I114" i="201"/>
  <c r="I115" i="201" s="1"/>
  <c r="H114" i="201"/>
  <c r="H115" i="201" s="1"/>
  <c r="G114" i="201"/>
  <c r="G115" i="201" s="1"/>
  <c r="F114" i="201"/>
  <c r="F115" i="201" s="1"/>
  <c r="E114" i="201"/>
  <c r="E115" i="201" s="1"/>
  <c r="D114" i="201"/>
  <c r="D115" i="201" s="1"/>
  <c r="C114" i="201"/>
  <c r="C115" i="201" s="1"/>
  <c r="I104" i="201"/>
  <c r="H104" i="201"/>
  <c r="G104" i="201"/>
  <c r="F104" i="201"/>
  <c r="E104" i="201"/>
  <c r="D104" i="201"/>
  <c r="C104" i="201"/>
  <c r="I101" i="201"/>
  <c r="I105" i="201" s="1"/>
  <c r="H101" i="201"/>
  <c r="H105" i="201" s="1"/>
  <c r="G101" i="201"/>
  <c r="G105" i="201" s="1"/>
  <c r="F101" i="201"/>
  <c r="F105" i="201" s="1"/>
  <c r="E101" i="201"/>
  <c r="E105" i="201" s="1"/>
  <c r="D101" i="201"/>
  <c r="D105" i="201" s="1"/>
  <c r="C101" i="201"/>
  <c r="C105" i="201" s="1"/>
  <c r="I100" i="201"/>
  <c r="H100" i="201"/>
  <c r="G100" i="201"/>
  <c r="F100" i="201"/>
  <c r="E100" i="201"/>
  <c r="D100" i="201"/>
  <c r="C100" i="201"/>
  <c r="I98" i="201"/>
  <c r="I99" i="201" s="1"/>
  <c r="H98" i="201"/>
  <c r="H99" i="201" s="1"/>
  <c r="G98" i="201"/>
  <c r="G99" i="201" s="1"/>
  <c r="F98" i="201"/>
  <c r="F99" i="201" s="1"/>
  <c r="E98" i="201"/>
  <c r="E99" i="201" s="1"/>
  <c r="D98" i="201"/>
  <c r="D99" i="201" s="1"/>
  <c r="C98" i="201"/>
  <c r="C99" i="201" s="1"/>
  <c r="I90" i="201"/>
  <c r="H90" i="201"/>
  <c r="G90" i="201"/>
  <c r="F90" i="201"/>
  <c r="E90" i="201"/>
  <c r="D90" i="201"/>
  <c r="C90" i="201"/>
  <c r="I87" i="201"/>
  <c r="I91" i="201" s="1"/>
  <c r="H87" i="201"/>
  <c r="H91" i="201" s="1"/>
  <c r="G87" i="201"/>
  <c r="G91" i="201" s="1"/>
  <c r="F87" i="201"/>
  <c r="F91" i="201" s="1"/>
  <c r="E87" i="201"/>
  <c r="E91" i="201" s="1"/>
  <c r="D87" i="201"/>
  <c r="D91" i="201" s="1"/>
  <c r="C87" i="201"/>
  <c r="C91" i="201" s="1"/>
  <c r="I86" i="201"/>
  <c r="H86" i="201"/>
  <c r="G86" i="201"/>
  <c r="F86" i="201"/>
  <c r="E86" i="201"/>
  <c r="D86" i="201"/>
  <c r="C86" i="201"/>
  <c r="I84" i="201"/>
  <c r="I85" i="201" s="1"/>
  <c r="H84" i="201"/>
  <c r="H85" i="201" s="1"/>
  <c r="G84" i="201"/>
  <c r="G85" i="201" s="1"/>
  <c r="F84" i="201"/>
  <c r="F85" i="201" s="1"/>
  <c r="E84" i="201"/>
  <c r="E85" i="201" s="1"/>
  <c r="D84" i="201"/>
  <c r="D85" i="201" s="1"/>
  <c r="C84" i="201"/>
  <c r="C85" i="201" s="1"/>
  <c r="I74" i="201"/>
  <c r="H74" i="201"/>
  <c r="G74" i="201"/>
  <c r="F74" i="201"/>
  <c r="E74" i="201"/>
  <c r="D74" i="201"/>
  <c r="C74" i="201"/>
  <c r="I71" i="201"/>
  <c r="I75" i="201" s="1"/>
  <c r="H71" i="201"/>
  <c r="H75" i="201" s="1"/>
  <c r="G71" i="201"/>
  <c r="G75" i="201" s="1"/>
  <c r="F71" i="201"/>
  <c r="F75" i="201" s="1"/>
  <c r="E71" i="201"/>
  <c r="E75" i="201" s="1"/>
  <c r="D71" i="201"/>
  <c r="D75" i="201" s="1"/>
  <c r="C71" i="201"/>
  <c r="C75" i="201" s="1"/>
  <c r="I70" i="201"/>
  <c r="H70" i="201"/>
  <c r="G70" i="201"/>
  <c r="F70" i="201"/>
  <c r="E70" i="201"/>
  <c r="D70" i="201"/>
  <c r="C70" i="201"/>
  <c r="I68" i="201"/>
  <c r="I69" i="201" s="1"/>
  <c r="H68" i="201"/>
  <c r="H69" i="201" s="1"/>
  <c r="G68" i="201"/>
  <c r="G69" i="201" s="1"/>
  <c r="F68" i="201"/>
  <c r="F69" i="201" s="1"/>
  <c r="E68" i="201"/>
  <c r="E69" i="201" s="1"/>
  <c r="D68" i="201"/>
  <c r="D69" i="201" s="1"/>
  <c r="C68" i="201"/>
  <c r="C69" i="201" s="1"/>
  <c r="I60" i="201"/>
  <c r="H60" i="201"/>
  <c r="G60" i="201"/>
  <c r="F60" i="201"/>
  <c r="E60" i="201"/>
  <c r="D60" i="201"/>
  <c r="C60" i="201"/>
  <c r="I57" i="201"/>
  <c r="I61" i="201" s="1"/>
  <c r="H57" i="201"/>
  <c r="H61" i="201" s="1"/>
  <c r="G57" i="201"/>
  <c r="G61" i="201" s="1"/>
  <c r="F57" i="201"/>
  <c r="F61" i="201" s="1"/>
  <c r="E57" i="201"/>
  <c r="E61" i="201" s="1"/>
  <c r="D57" i="201"/>
  <c r="D61" i="201" s="1"/>
  <c r="C57" i="201"/>
  <c r="C61" i="201" s="1"/>
  <c r="I56" i="201"/>
  <c r="H56" i="201"/>
  <c r="G56" i="201"/>
  <c r="F56" i="201"/>
  <c r="E56" i="201"/>
  <c r="D56" i="201"/>
  <c r="C56" i="201"/>
  <c r="I54" i="201"/>
  <c r="I55" i="201" s="1"/>
  <c r="H54" i="201"/>
  <c r="H55" i="201" s="1"/>
  <c r="G54" i="201"/>
  <c r="G55" i="201" s="1"/>
  <c r="F54" i="201"/>
  <c r="F55" i="201" s="1"/>
  <c r="E54" i="201"/>
  <c r="E55" i="201" s="1"/>
  <c r="D54" i="201"/>
  <c r="D55" i="201" s="1"/>
  <c r="C54" i="201"/>
  <c r="C55" i="201" s="1"/>
  <c r="I44" i="201"/>
  <c r="H44" i="201"/>
  <c r="G44" i="201"/>
  <c r="F44" i="201"/>
  <c r="E44" i="201"/>
  <c r="D44" i="201"/>
  <c r="C44" i="201"/>
  <c r="I41" i="201"/>
  <c r="I45" i="201" s="1"/>
  <c r="H41" i="201"/>
  <c r="H45" i="201" s="1"/>
  <c r="G41" i="201"/>
  <c r="G45" i="201" s="1"/>
  <c r="F41" i="201"/>
  <c r="F45" i="201" s="1"/>
  <c r="E41" i="201"/>
  <c r="E45" i="201" s="1"/>
  <c r="D41" i="201"/>
  <c r="D45" i="201" s="1"/>
  <c r="C41" i="201"/>
  <c r="C45" i="201" s="1"/>
  <c r="I40" i="201"/>
  <c r="H40" i="201"/>
  <c r="G40" i="201"/>
  <c r="F40" i="201"/>
  <c r="E40" i="201"/>
  <c r="D40" i="201"/>
  <c r="C40" i="201"/>
  <c r="I38" i="201"/>
  <c r="I39" i="201" s="1"/>
  <c r="H38" i="201"/>
  <c r="H39" i="201" s="1"/>
  <c r="G38" i="201"/>
  <c r="G39" i="201" s="1"/>
  <c r="F38" i="201"/>
  <c r="F39" i="201" s="1"/>
  <c r="E38" i="201"/>
  <c r="E39" i="201" s="1"/>
  <c r="D38" i="201"/>
  <c r="D39" i="201" s="1"/>
  <c r="C38" i="201"/>
  <c r="C39" i="201" s="1"/>
  <c r="I30" i="201"/>
  <c r="H30" i="201"/>
  <c r="G30" i="201"/>
  <c r="F30" i="201"/>
  <c r="E30" i="201"/>
  <c r="D30" i="201"/>
  <c r="C30" i="201"/>
  <c r="I27" i="201"/>
  <c r="I31" i="201" s="1"/>
  <c r="H27" i="201"/>
  <c r="H31" i="201" s="1"/>
  <c r="G27" i="201"/>
  <c r="G31" i="201" s="1"/>
  <c r="F27" i="201"/>
  <c r="F31" i="201" s="1"/>
  <c r="E27" i="201"/>
  <c r="E31" i="201" s="1"/>
  <c r="D27" i="201"/>
  <c r="D31" i="201" s="1"/>
  <c r="C27" i="201"/>
  <c r="C31" i="201" s="1"/>
  <c r="I26" i="201"/>
  <c r="H26" i="201"/>
  <c r="G26" i="201"/>
  <c r="F26" i="201"/>
  <c r="E26" i="201"/>
  <c r="D26" i="201"/>
  <c r="C26" i="201"/>
  <c r="I24" i="201"/>
  <c r="I25" i="201" s="1"/>
  <c r="H24" i="201"/>
  <c r="H25" i="201" s="1"/>
  <c r="G24" i="201"/>
  <c r="G25" i="201" s="1"/>
  <c r="F24" i="201"/>
  <c r="F25" i="201" s="1"/>
  <c r="E24" i="201"/>
  <c r="E25" i="201" s="1"/>
  <c r="D24" i="201"/>
  <c r="D25" i="201" s="1"/>
  <c r="C24" i="201"/>
  <c r="C25" i="201" s="1"/>
  <c r="I16" i="201"/>
  <c r="H16" i="201"/>
  <c r="G16" i="201"/>
  <c r="F16" i="201"/>
  <c r="E16" i="201"/>
  <c r="D16" i="201"/>
  <c r="C16" i="201"/>
  <c r="I13" i="201"/>
  <c r="I17" i="201" s="1"/>
  <c r="H13" i="201"/>
  <c r="H17" i="201" s="1"/>
  <c r="G13" i="201"/>
  <c r="G17" i="201" s="1"/>
  <c r="F13" i="201"/>
  <c r="F17" i="201" s="1"/>
  <c r="E13" i="201"/>
  <c r="E17" i="201" s="1"/>
  <c r="D13" i="201"/>
  <c r="D17" i="201" s="1"/>
  <c r="C13" i="201"/>
  <c r="C17" i="201" s="1"/>
  <c r="I12" i="201"/>
  <c r="H12" i="201"/>
  <c r="G12" i="201"/>
  <c r="F12" i="201"/>
  <c r="E12" i="201"/>
  <c r="D12" i="201"/>
  <c r="C12" i="201"/>
  <c r="I10" i="201"/>
  <c r="I11" i="201" s="1"/>
  <c r="H10" i="201"/>
  <c r="H11" i="201" s="1"/>
  <c r="G10" i="201"/>
  <c r="G11" i="201" s="1"/>
  <c r="F10" i="201"/>
  <c r="F11" i="201" s="1"/>
  <c r="E10" i="201"/>
  <c r="E11" i="201" s="1"/>
  <c r="D10" i="201"/>
  <c r="D11" i="201" s="1"/>
  <c r="C10" i="201"/>
  <c r="C11" i="201" s="1"/>
  <c r="I192" i="200"/>
  <c r="H192" i="200"/>
  <c r="G192" i="200"/>
  <c r="F192" i="200"/>
  <c r="E192" i="200"/>
  <c r="D192" i="200"/>
  <c r="C192" i="200"/>
  <c r="I189" i="200"/>
  <c r="I193" i="200" s="1"/>
  <c r="H189" i="200"/>
  <c r="H193" i="200" s="1"/>
  <c r="G189" i="200"/>
  <c r="G193" i="200" s="1"/>
  <c r="F189" i="200"/>
  <c r="F193" i="200" s="1"/>
  <c r="E189" i="200"/>
  <c r="E193" i="200" s="1"/>
  <c r="D189" i="200"/>
  <c r="D193" i="200" s="1"/>
  <c r="C189" i="200"/>
  <c r="C193" i="200" s="1"/>
  <c r="I188" i="200"/>
  <c r="H188" i="200"/>
  <c r="G188" i="200"/>
  <c r="F188" i="200"/>
  <c r="E188" i="200"/>
  <c r="D188" i="200"/>
  <c r="C188" i="200"/>
  <c r="I186" i="200"/>
  <c r="I187" i="200" s="1"/>
  <c r="H186" i="200"/>
  <c r="H187" i="200" s="1"/>
  <c r="G186" i="200"/>
  <c r="G187" i="200" s="1"/>
  <c r="F186" i="200"/>
  <c r="F187" i="200" s="1"/>
  <c r="E186" i="200"/>
  <c r="E187" i="200" s="1"/>
  <c r="D186" i="200"/>
  <c r="D187" i="200" s="1"/>
  <c r="C186" i="200"/>
  <c r="C187" i="200" s="1"/>
  <c r="I178" i="200"/>
  <c r="H178" i="200"/>
  <c r="G178" i="200"/>
  <c r="F178" i="200"/>
  <c r="E178" i="200"/>
  <c r="D178" i="200"/>
  <c r="C178" i="200"/>
  <c r="I175" i="200"/>
  <c r="I179" i="200" s="1"/>
  <c r="H175" i="200"/>
  <c r="H179" i="200" s="1"/>
  <c r="G175" i="200"/>
  <c r="G179" i="200" s="1"/>
  <c r="F175" i="200"/>
  <c r="F179" i="200" s="1"/>
  <c r="E175" i="200"/>
  <c r="E179" i="200" s="1"/>
  <c r="D175" i="200"/>
  <c r="D179" i="200" s="1"/>
  <c r="C175" i="200"/>
  <c r="C179" i="200" s="1"/>
  <c r="I174" i="200"/>
  <c r="H174" i="200"/>
  <c r="G174" i="200"/>
  <c r="F174" i="200"/>
  <c r="E174" i="200"/>
  <c r="D174" i="200"/>
  <c r="C174" i="200"/>
  <c r="I172" i="200"/>
  <c r="I173" i="200" s="1"/>
  <c r="H172" i="200"/>
  <c r="H173" i="200" s="1"/>
  <c r="G172" i="200"/>
  <c r="G173" i="200" s="1"/>
  <c r="F172" i="200"/>
  <c r="F173" i="200" s="1"/>
  <c r="E172" i="200"/>
  <c r="E173" i="200" s="1"/>
  <c r="D172" i="200"/>
  <c r="D173" i="200" s="1"/>
  <c r="C172" i="200"/>
  <c r="C173" i="200" s="1"/>
  <c r="I164" i="200"/>
  <c r="H164" i="200"/>
  <c r="G164" i="200"/>
  <c r="F164" i="200"/>
  <c r="E164" i="200"/>
  <c r="D164" i="200"/>
  <c r="C164" i="200"/>
  <c r="I161" i="200"/>
  <c r="I165" i="200" s="1"/>
  <c r="H161" i="200"/>
  <c r="H165" i="200" s="1"/>
  <c r="G161" i="200"/>
  <c r="G165" i="200" s="1"/>
  <c r="F161" i="200"/>
  <c r="F165" i="200" s="1"/>
  <c r="E161" i="200"/>
  <c r="E165" i="200" s="1"/>
  <c r="D161" i="200"/>
  <c r="D165" i="200" s="1"/>
  <c r="C161" i="200"/>
  <c r="C165" i="200" s="1"/>
  <c r="I160" i="200"/>
  <c r="H160" i="200"/>
  <c r="G160" i="200"/>
  <c r="F160" i="200"/>
  <c r="E160" i="200"/>
  <c r="D160" i="200"/>
  <c r="C160" i="200"/>
  <c r="I158" i="200"/>
  <c r="I159" i="200" s="1"/>
  <c r="H158" i="200"/>
  <c r="H159" i="200" s="1"/>
  <c r="G158" i="200"/>
  <c r="G159" i="200" s="1"/>
  <c r="F158" i="200"/>
  <c r="F159" i="200" s="1"/>
  <c r="E158" i="200"/>
  <c r="E159" i="200" s="1"/>
  <c r="D158" i="200"/>
  <c r="D159" i="200" s="1"/>
  <c r="C158" i="200"/>
  <c r="C159" i="200" s="1"/>
  <c r="I150" i="200"/>
  <c r="H150" i="200"/>
  <c r="G150" i="200"/>
  <c r="F150" i="200"/>
  <c r="E150" i="200"/>
  <c r="D150" i="200"/>
  <c r="C150" i="200"/>
  <c r="I147" i="200"/>
  <c r="I151" i="200" s="1"/>
  <c r="H147" i="200"/>
  <c r="H151" i="200" s="1"/>
  <c r="G147" i="200"/>
  <c r="G151" i="200" s="1"/>
  <c r="F147" i="200"/>
  <c r="F151" i="200" s="1"/>
  <c r="E147" i="200"/>
  <c r="E151" i="200" s="1"/>
  <c r="D147" i="200"/>
  <c r="D151" i="200" s="1"/>
  <c r="C147" i="200"/>
  <c r="C151" i="200" s="1"/>
  <c r="I146" i="200"/>
  <c r="H146" i="200"/>
  <c r="G146" i="200"/>
  <c r="F146" i="200"/>
  <c r="E146" i="200"/>
  <c r="D146" i="200"/>
  <c r="C146" i="200"/>
  <c r="I144" i="200"/>
  <c r="I145" i="200" s="1"/>
  <c r="H144" i="200"/>
  <c r="H145" i="200" s="1"/>
  <c r="G144" i="200"/>
  <c r="G145" i="200" s="1"/>
  <c r="F144" i="200"/>
  <c r="F145" i="200" s="1"/>
  <c r="E144" i="200"/>
  <c r="E145" i="200" s="1"/>
  <c r="D144" i="200"/>
  <c r="D145" i="200" s="1"/>
  <c r="C144" i="200"/>
  <c r="C145" i="200" s="1"/>
  <c r="I136" i="200"/>
  <c r="H136" i="200"/>
  <c r="G136" i="200"/>
  <c r="F136" i="200"/>
  <c r="E136" i="200"/>
  <c r="D136" i="200"/>
  <c r="C136" i="200"/>
  <c r="I133" i="200"/>
  <c r="I137" i="200" s="1"/>
  <c r="H133" i="200"/>
  <c r="H137" i="200" s="1"/>
  <c r="G133" i="200"/>
  <c r="G137" i="200" s="1"/>
  <c r="F133" i="200"/>
  <c r="F137" i="200" s="1"/>
  <c r="E133" i="200"/>
  <c r="E137" i="200" s="1"/>
  <c r="D133" i="200"/>
  <c r="D137" i="200" s="1"/>
  <c r="C133" i="200"/>
  <c r="C137" i="200" s="1"/>
  <c r="I132" i="200"/>
  <c r="H132" i="200"/>
  <c r="G132" i="200"/>
  <c r="F132" i="200"/>
  <c r="E132" i="200"/>
  <c r="D132" i="200"/>
  <c r="C132" i="200"/>
  <c r="I130" i="200"/>
  <c r="I131" i="200" s="1"/>
  <c r="H130" i="200"/>
  <c r="H131" i="200" s="1"/>
  <c r="G130" i="200"/>
  <c r="G131" i="200" s="1"/>
  <c r="F130" i="200"/>
  <c r="F131" i="200" s="1"/>
  <c r="E130" i="200"/>
  <c r="E131" i="200" s="1"/>
  <c r="D130" i="200"/>
  <c r="D131" i="200" s="1"/>
  <c r="C130" i="200"/>
  <c r="C131" i="200" s="1"/>
  <c r="I120" i="200"/>
  <c r="H120" i="200"/>
  <c r="G120" i="200"/>
  <c r="F120" i="200"/>
  <c r="E120" i="200"/>
  <c r="D120" i="200"/>
  <c r="C120" i="200"/>
  <c r="I117" i="200"/>
  <c r="I121" i="200" s="1"/>
  <c r="H117" i="200"/>
  <c r="H121" i="200" s="1"/>
  <c r="G117" i="200"/>
  <c r="G121" i="200" s="1"/>
  <c r="F117" i="200"/>
  <c r="F121" i="200" s="1"/>
  <c r="E117" i="200"/>
  <c r="E121" i="200" s="1"/>
  <c r="D117" i="200"/>
  <c r="D121" i="200" s="1"/>
  <c r="C117" i="200"/>
  <c r="C121" i="200" s="1"/>
  <c r="I116" i="200"/>
  <c r="H116" i="200"/>
  <c r="G116" i="200"/>
  <c r="F116" i="200"/>
  <c r="E116" i="200"/>
  <c r="D116" i="200"/>
  <c r="C116" i="200"/>
  <c r="I114" i="200"/>
  <c r="I115" i="200" s="1"/>
  <c r="H114" i="200"/>
  <c r="H115" i="200" s="1"/>
  <c r="G114" i="200"/>
  <c r="G115" i="200" s="1"/>
  <c r="F114" i="200"/>
  <c r="F115" i="200" s="1"/>
  <c r="E114" i="200"/>
  <c r="E115" i="200" s="1"/>
  <c r="D114" i="200"/>
  <c r="D115" i="200" s="1"/>
  <c r="C114" i="200"/>
  <c r="C115" i="200" s="1"/>
  <c r="I104" i="200"/>
  <c r="H104" i="200"/>
  <c r="G104" i="200"/>
  <c r="F104" i="200"/>
  <c r="E104" i="200"/>
  <c r="D104" i="200"/>
  <c r="C104" i="200"/>
  <c r="I101" i="200"/>
  <c r="I105" i="200" s="1"/>
  <c r="H101" i="200"/>
  <c r="H105" i="200" s="1"/>
  <c r="G101" i="200"/>
  <c r="G105" i="200" s="1"/>
  <c r="F101" i="200"/>
  <c r="F105" i="200" s="1"/>
  <c r="E101" i="200"/>
  <c r="E105" i="200" s="1"/>
  <c r="D101" i="200"/>
  <c r="D105" i="200" s="1"/>
  <c r="C101" i="200"/>
  <c r="C105" i="200" s="1"/>
  <c r="I100" i="200"/>
  <c r="H100" i="200"/>
  <c r="G100" i="200"/>
  <c r="F100" i="200"/>
  <c r="E100" i="200"/>
  <c r="D100" i="200"/>
  <c r="C100" i="200"/>
  <c r="I98" i="200"/>
  <c r="I99" i="200" s="1"/>
  <c r="H98" i="200"/>
  <c r="H99" i="200" s="1"/>
  <c r="G98" i="200"/>
  <c r="G99" i="200" s="1"/>
  <c r="F98" i="200"/>
  <c r="F99" i="200" s="1"/>
  <c r="E98" i="200"/>
  <c r="E99" i="200" s="1"/>
  <c r="D98" i="200"/>
  <c r="D99" i="200" s="1"/>
  <c r="C98" i="200"/>
  <c r="C99" i="200" s="1"/>
  <c r="I90" i="200"/>
  <c r="H90" i="200"/>
  <c r="G90" i="200"/>
  <c r="F90" i="200"/>
  <c r="E90" i="200"/>
  <c r="D90" i="200"/>
  <c r="C90" i="200"/>
  <c r="I87" i="200"/>
  <c r="I91" i="200" s="1"/>
  <c r="H87" i="200"/>
  <c r="H91" i="200" s="1"/>
  <c r="G87" i="200"/>
  <c r="G91" i="200" s="1"/>
  <c r="F87" i="200"/>
  <c r="F91" i="200" s="1"/>
  <c r="E87" i="200"/>
  <c r="E91" i="200" s="1"/>
  <c r="D87" i="200"/>
  <c r="D91" i="200" s="1"/>
  <c r="C87" i="200"/>
  <c r="C91" i="200" s="1"/>
  <c r="I86" i="200"/>
  <c r="H86" i="200"/>
  <c r="G86" i="200"/>
  <c r="F86" i="200"/>
  <c r="E86" i="200"/>
  <c r="D86" i="200"/>
  <c r="C86" i="200"/>
  <c r="I84" i="200"/>
  <c r="I85" i="200" s="1"/>
  <c r="H84" i="200"/>
  <c r="H85" i="200" s="1"/>
  <c r="G84" i="200"/>
  <c r="G85" i="200" s="1"/>
  <c r="F84" i="200"/>
  <c r="F85" i="200" s="1"/>
  <c r="E84" i="200"/>
  <c r="E85" i="200" s="1"/>
  <c r="D84" i="200"/>
  <c r="D85" i="200" s="1"/>
  <c r="C84" i="200"/>
  <c r="C85" i="200" s="1"/>
  <c r="I74" i="200"/>
  <c r="H74" i="200"/>
  <c r="G74" i="200"/>
  <c r="F74" i="200"/>
  <c r="E74" i="200"/>
  <c r="D74" i="200"/>
  <c r="C74" i="200"/>
  <c r="I71" i="200"/>
  <c r="I75" i="200" s="1"/>
  <c r="H71" i="200"/>
  <c r="H75" i="200" s="1"/>
  <c r="G71" i="200"/>
  <c r="G75" i="200" s="1"/>
  <c r="F71" i="200"/>
  <c r="F75" i="200" s="1"/>
  <c r="E71" i="200"/>
  <c r="E75" i="200" s="1"/>
  <c r="D71" i="200"/>
  <c r="D75" i="200" s="1"/>
  <c r="C71" i="200"/>
  <c r="C75" i="200" s="1"/>
  <c r="I70" i="200"/>
  <c r="H70" i="200"/>
  <c r="G70" i="200"/>
  <c r="F70" i="200"/>
  <c r="E70" i="200"/>
  <c r="D70" i="200"/>
  <c r="C70" i="200"/>
  <c r="I68" i="200"/>
  <c r="I69" i="200" s="1"/>
  <c r="H68" i="200"/>
  <c r="H69" i="200" s="1"/>
  <c r="G68" i="200"/>
  <c r="G69" i="200" s="1"/>
  <c r="F68" i="200"/>
  <c r="F69" i="200" s="1"/>
  <c r="E68" i="200"/>
  <c r="E69" i="200" s="1"/>
  <c r="D68" i="200"/>
  <c r="D69" i="200" s="1"/>
  <c r="C68" i="200"/>
  <c r="C69" i="200" s="1"/>
  <c r="I60" i="200"/>
  <c r="H60" i="200"/>
  <c r="G60" i="200"/>
  <c r="F60" i="200"/>
  <c r="E60" i="200"/>
  <c r="D60" i="200"/>
  <c r="C60" i="200"/>
  <c r="I57" i="200"/>
  <c r="I61" i="200" s="1"/>
  <c r="H57" i="200"/>
  <c r="H61" i="200" s="1"/>
  <c r="G57" i="200"/>
  <c r="G61" i="200" s="1"/>
  <c r="F57" i="200"/>
  <c r="F61" i="200" s="1"/>
  <c r="E57" i="200"/>
  <c r="E61" i="200" s="1"/>
  <c r="D57" i="200"/>
  <c r="D61" i="200" s="1"/>
  <c r="C57" i="200"/>
  <c r="C61" i="200" s="1"/>
  <c r="I56" i="200"/>
  <c r="H56" i="200"/>
  <c r="G56" i="200"/>
  <c r="F56" i="200"/>
  <c r="E56" i="200"/>
  <c r="D56" i="200"/>
  <c r="C56" i="200"/>
  <c r="I54" i="200"/>
  <c r="I55" i="200" s="1"/>
  <c r="H54" i="200"/>
  <c r="H55" i="200" s="1"/>
  <c r="G54" i="200"/>
  <c r="G55" i="200" s="1"/>
  <c r="F54" i="200"/>
  <c r="F55" i="200" s="1"/>
  <c r="E54" i="200"/>
  <c r="E55" i="200" s="1"/>
  <c r="D54" i="200"/>
  <c r="D55" i="200" s="1"/>
  <c r="C54" i="200"/>
  <c r="C55" i="200" s="1"/>
  <c r="I44" i="200"/>
  <c r="H44" i="200"/>
  <c r="G44" i="200"/>
  <c r="F44" i="200"/>
  <c r="E44" i="200"/>
  <c r="D44" i="200"/>
  <c r="C44" i="200"/>
  <c r="I41" i="200"/>
  <c r="I45" i="200" s="1"/>
  <c r="H41" i="200"/>
  <c r="H45" i="200" s="1"/>
  <c r="G41" i="200"/>
  <c r="G45" i="200" s="1"/>
  <c r="F41" i="200"/>
  <c r="F45" i="200" s="1"/>
  <c r="E41" i="200"/>
  <c r="E45" i="200" s="1"/>
  <c r="D41" i="200"/>
  <c r="D45" i="200" s="1"/>
  <c r="C41" i="200"/>
  <c r="C45" i="200" s="1"/>
  <c r="I40" i="200"/>
  <c r="H40" i="200"/>
  <c r="G40" i="200"/>
  <c r="F40" i="200"/>
  <c r="E40" i="200"/>
  <c r="D40" i="200"/>
  <c r="C40" i="200"/>
  <c r="I38" i="200"/>
  <c r="I39" i="200" s="1"/>
  <c r="H38" i="200"/>
  <c r="H39" i="200" s="1"/>
  <c r="G38" i="200"/>
  <c r="G39" i="200" s="1"/>
  <c r="F38" i="200"/>
  <c r="F39" i="200" s="1"/>
  <c r="E38" i="200"/>
  <c r="E39" i="200" s="1"/>
  <c r="D38" i="200"/>
  <c r="D39" i="200" s="1"/>
  <c r="C38" i="200"/>
  <c r="C39" i="200" s="1"/>
  <c r="I30" i="200"/>
  <c r="H30" i="200"/>
  <c r="G30" i="200"/>
  <c r="F30" i="200"/>
  <c r="E30" i="200"/>
  <c r="D30" i="200"/>
  <c r="C30" i="200"/>
  <c r="I27" i="200"/>
  <c r="I31" i="200" s="1"/>
  <c r="H27" i="200"/>
  <c r="H31" i="200" s="1"/>
  <c r="G27" i="200"/>
  <c r="G31" i="200" s="1"/>
  <c r="F27" i="200"/>
  <c r="F31" i="200" s="1"/>
  <c r="E27" i="200"/>
  <c r="E31" i="200" s="1"/>
  <c r="D27" i="200"/>
  <c r="D31" i="200" s="1"/>
  <c r="C27" i="200"/>
  <c r="C31" i="200" s="1"/>
  <c r="I26" i="200"/>
  <c r="H26" i="200"/>
  <c r="G26" i="200"/>
  <c r="F26" i="200"/>
  <c r="E26" i="200"/>
  <c r="D26" i="200"/>
  <c r="C26" i="200"/>
  <c r="I24" i="200"/>
  <c r="I25" i="200" s="1"/>
  <c r="H24" i="200"/>
  <c r="H25" i="200" s="1"/>
  <c r="G24" i="200"/>
  <c r="G25" i="200" s="1"/>
  <c r="F24" i="200"/>
  <c r="F25" i="200" s="1"/>
  <c r="E24" i="200"/>
  <c r="E25" i="200" s="1"/>
  <c r="D24" i="200"/>
  <c r="D25" i="200" s="1"/>
  <c r="C24" i="200"/>
  <c r="C25" i="200" s="1"/>
  <c r="I16" i="200"/>
  <c r="H16" i="200"/>
  <c r="G16" i="200"/>
  <c r="F16" i="200"/>
  <c r="E16" i="200"/>
  <c r="D16" i="200"/>
  <c r="C16" i="200"/>
  <c r="I13" i="200"/>
  <c r="I17" i="200" s="1"/>
  <c r="H13" i="200"/>
  <c r="H17" i="200" s="1"/>
  <c r="G13" i="200"/>
  <c r="G17" i="200" s="1"/>
  <c r="F13" i="200"/>
  <c r="F17" i="200" s="1"/>
  <c r="E13" i="200"/>
  <c r="E17" i="200" s="1"/>
  <c r="D13" i="200"/>
  <c r="D17" i="200" s="1"/>
  <c r="C13" i="200"/>
  <c r="C17" i="200" s="1"/>
  <c r="I12" i="200"/>
  <c r="H12" i="200"/>
  <c r="G12" i="200"/>
  <c r="F12" i="200"/>
  <c r="E12" i="200"/>
  <c r="D12" i="200"/>
  <c r="C12" i="200"/>
  <c r="I10" i="200"/>
  <c r="I11" i="200" s="1"/>
  <c r="H10" i="200"/>
  <c r="H11" i="200" s="1"/>
  <c r="G10" i="200"/>
  <c r="G11" i="200" s="1"/>
  <c r="F10" i="200"/>
  <c r="F11" i="200" s="1"/>
  <c r="E10" i="200"/>
  <c r="E11" i="200" s="1"/>
  <c r="D10" i="200"/>
  <c r="D11" i="200" s="1"/>
  <c r="C10" i="200"/>
  <c r="C11" i="200" s="1"/>
  <c r="I192" i="199"/>
  <c r="H192" i="199"/>
  <c r="G192" i="199"/>
  <c r="F192" i="199"/>
  <c r="E192" i="199"/>
  <c r="D192" i="199"/>
  <c r="C192" i="199"/>
  <c r="I189" i="199"/>
  <c r="I193" i="199" s="1"/>
  <c r="H189" i="199"/>
  <c r="H193" i="199" s="1"/>
  <c r="G189" i="199"/>
  <c r="G193" i="199" s="1"/>
  <c r="F189" i="199"/>
  <c r="F193" i="199" s="1"/>
  <c r="E189" i="199"/>
  <c r="E193" i="199" s="1"/>
  <c r="D189" i="199"/>
  <c r="D193" i="199" s="1"/>
  <c r="C189" i="199"/>
  <c r="C193" i="199" s="1"/>
  <c r="I188" i="199"/>
  <c r="H188" i="199"/>
  <c r="G188" i="199"/>
  <c r="F188" i="199"/>
  <c r="E188" i="199"/>
  <c r="D188" i="199"/>
  <c r="C188" i="199"/>
  <c r="I186" i="199"/>
  <c r="I187" i="199" s="1"/>
  <c r="H186" i="199"/>
  <c r="H187" i="199" s="1"/>
  <c r="G186" i="199"/>
  <c r="G187" i="199" s="1"/>
  <c r="F186" i="199"/>
  <c r="F187" i="199" s="1"/>
  <c r="E186" i="199"/>
  <c r="E187" i="199" s="1"/>
  <c r="D186" i="199"/>
  <c r="D187" i="199" s="1"/>
  <c r="C186" i="199"/>
  <c r="C187" i="199" s="1"/>
  <c r="I178" i="199"/>
  <c r="H178" i="199"/>
  <c r="G178" i="199"/>
  <c r="F178" i="199"/>
  <c r="E178" i="199"/>
  <c r="D178" i="199"/>
  <c r="C178" i="199"/>
  <c r="I175" i="199"/>
  <c r="I179" i="199" s="1"/>
  <c r="H175" i="199"/>
  <c r="H179" i="199" s="1"/>
  <c r="G175" i="199"/>
  <c r="G179" i="199" s="1"/>
  <c r="F175" i="199"/>
  <c r="F179" i="199" s="1"/>
  <c r="E175" i="199"/>
  <c r="E179" i="199" s="1"/>
  <c r="D175" i="199"/>
  <c r="D179" i="199" s="1"/>
  <c r="C175" i="199"/>
  <c r="C179" i="199" s="1"/>
  <c r="I174" i="199"/>
  <c r="H174" i="199"/>
  <c r="G174" i="199"/>
  <c r="F174" i="199"/>
  <c r="E174" i="199"/>
  <c r="D174" i="199"/>
  <c r="C174" i="199"/>
  <c r="I172" i="199"/>
  <c r="I173" i="199" s="1"/>
  <c r="H172" i="199"/>
  <c r="H173" i="199" s="1"/>
  <c r="G172" i="199"/>
  <c r="G173" i="199" s="1"/>
  <c r="F172" i="199"/>
  <c r="F173" i="199" s="1"/>
  <c r="E172" i="199"/>
  <c r="E173" i="199" s="1"/>
  <c r="D172" i="199"/>
  <c r="D173" i="199" s="1"/>
  <c r="C172" i="199"/>
  <c r="C173" i="199" s="1"/>
  <c r="I164" i="199"/>
  <c r="H164" i="199"/>
  <c r="G164" i="199"/>
  <c r="F164" i="199"/>
  <c r="E164" i="199"/>
  <c r="D164" i="199"/>
  <c r="C164" i="199"/>
  <c r="I161" i="199"/>
  <c r="I165" i="199" s="1"/>
  <c r="H161" i="199"/>
  <c r="H165" i="199" s="1"/>
  <c r="G161" i="199"/>
  <c r="G165" i="199" s="1"/>
  <c r="F161" i="199"/>
  <c r="F165" i="199" s="1"/>
  <c r="E161" i="199"/>
  <c r="E165" i="199" s="1"/>
  <c r="D161" i="199"/>
  <c r="D165" i="199" s="1"/>
  <c r="C161" i="199"/>
  <c r="C165" i="199" s="1"/>
  <c r="I160" i="199"/>
  <c r="H160" i="199"/>
  <c r="G160" i="199"/>
  <c r="F160" i="199"/>
  <c r="E160" i="199"/>
  <c r="D160" i="199"/>
  <c r="C160" i="199"/>
  <c r="I158" i="199"/>
  <c r="I159" i="199" s="1"/>
  <c r="H158" i="199"/>
  <c r="H159" i="199" s="1"/>
  <c r="G158" i="199"/>
  <c r="G159" i="199" s="1"/>
  <c r="F158" i="199"/>
  <c r="F159" i="199" s="1"/>
  <c r="E158" i="199"/>
  <c r="E159" i="199" s="1"/>
  <c r="D158" i="199"/>
  <c r="D159" i="199" s="1"/>
  <c r="C158" i="199"/>
  <c r="C159" i="199" s="1"/>
  <c r="I150" i="199"/>
  <c r="H150" i="199"/>
  <c r="G150" i="199"/>
  <c r="F150" i="199"/>
  <c r="E150" i="199"/>
  <c r="D150" i="199"/>
  <c r="C150" i="199"/>
  <c r="I147" i="199"/>
  <c r="I151" i="199" s="1"/>
  <c r="H147" i="199"/>
  <c r="H151" i="199" s="1"/>
  <c r="G147" i="199"/>
  <c r="G151" i="199" s="1"/>
  <c r="F147" i="199"/>
  <c r="F151" i="199" s="1"/>
  <c r="E147" i="199"/>
  <c r="E151" i="199" s="1"/>
  <c r="D147" i="199"/>
  <c r="D151" i="199" s="1"/>
  <c r="C147" i="199"/>
  <c r="C151" i="199" s="1"/>
  <c r="I146" i="199"/>
  <c r="H146" i="199"/>
  <c r="G146" i="199"/>
  <c r="F146" i="199"/>
  <c r="E146" i="199"/>
  <c r="D146" i="199"/>
  <c r="C146" i="199"/>
  <c r="I144" i="199"/>
  <c r="I145" i="199" s="1"/>
  <c r="H144" i="199"/>
  <c r="H145" i="199" s="1"/>
  <c r="G144" i="199"/>
  <c r="G145" i="199" s="1"/>
  <c r="F144" i="199"/>
  <c r="F145" i="199" s="1"/>
  <c r="E144" i="199"/>
  <c r="E145" i="199" s="1"/>
  <c r="D144" i="199"/>
  <c r="D145" i="199" s="1"/>
  <c r="C144" i="199"/>
  <c r="C145" i="199" s="1"/>
  <c r="I136" i="199"/>
  <c r="H136" i="199"/>
  <c r="G136" i="199"/>
  <c r="F136" i="199"/>
  <c r="E136" i="199"/>
  <c r="D136" i="199"/>
  <c r="C136" i="199"/>
  <c r="I133" i="199"/>
  <c r="I137" i="199" s="1"/>
  <c r="H133" i="199"/>
  <c r="H137" i="199" s="1"/>
  <c r="G133" i="199"/>
  <c r="G137" i="199" s="1"/>
  <c r="F133" i="199"/>
  <c r="F137" i="199" s="1"/>
  <c r="E133" i="199"/>
  <c r="E137" i="199" s="1"/>
  <c r="D133" i="199"/>
  <c r="D137" i="199" s="1"/>
  <c r="C133" i="199"/>
  <c r="C137" i="199" s="1"/>
  <c r="I132" i="199"/>
  <c r="H132" i="199"/>
  <c r="G132" i="199"/>
  <c r="F132" i="199"/>
  <c r="E132" i="199"/>
  <c r="D132" i="199"/>
  <c r="C132" i="199"/>
  <c r="I130" i="199"/>
  <c r="I131" i="199" s="1"/>
  <c r="H130" i="199"/>
  <c r="H131" i="199" s="1"/>
  <c r="G130" i="199"/>
  <c r="G131" i="199" s="1"/>
  <c r="F130" i="199"/>
  <c r="F131" i="199" s="1"/>
  <c r="E130" i="199"/>
  <c r="E131" i="199" s="1"/>
  <c r="D130" i="199"/>
  <c r="D131" i="199" s="1"/>
  <c r="C130" i="199"/>
  <c r="C131" i="199" s="1"/>
  <c r="I120" i="199"/>
  <c r="H120" i="199"/>
  <c r="G120" i="199"/>
  <c r="F120" i="199"/>
  <c r="E120" i="199"/>
  <c r="D120" i="199"/>
  <c r="C120" i="199"/>
  <c r="I117" i="199"/>
  <c r="I121" i="199" s="1"/>
  <c r="H117" i="199"/>
  <c r="H121" i="199" s="1"/>
  <c r="G117" i="199"/>
  <c r="G121" i="199" s="1"/>
  <c r="F117" i="199"/>
  <c r="F121" i="199" s="1"/>
  <c r="E117" i="199"/>
  <c r="E121" i="199" s="1"/>
  <c r="D117" i="199"/>
  <c r="D121" i="199" s="1"/>
  <c r="C117" i="199"/>
  <c r="C121" i="199" s="1"/>
  <c r="I116" i="199"/>
  <c r="H116" i="199"/>
  <c r="G116" i="199"/>
  <c r="F116" i="199"/>
  <c r="E116" i="199"/>
  <c r="D116" i="199"/>
  <c r="C116" i="199"/>
  <c r="I114" i="199"/>
  <c r="I115" i="199" s="1"/>
  <c r="H114" i="199"/>
  <c r="H115" i="199" s="1"/>
  <c r="G114" i="199"/>
  <c r="G115" i="199" s="1"/>
  <c r="F114" i="199"/>
  <c r="F115" i="199" s="1"/>
  <c r="E114" i="199"/>
  <c r="E115" i="199" s="1"/>
  <c r="D114" i="199"/>
  <c r="D115" i="199" s="1"/>
  <c r="C114" i="199"/>
  <c r="C115" i="199" s="1"/>
  <c r="I104" i="199"/>
  <c r="H104" i="199"/>
  <c r="G104" i="199"/>
  <c r="F104" i="199"/>
  <c r="E104" i="199"/>
  <c r="D104" i="199"/>
  <c r="C104" i="199"/>
  <c r="I101" i="199"/>
  <c r="I105" i="199" s="1"/>
  <c r="H101" i="199"/>
  <c r="H105" i="199" s="1"/>
  <c r="G101" i="199"/>
  <c r="G105" i="199" s="1"/>
  <c r="F101" i="199"/>
  <c r="F105" i="199" s="1"/>
  <c r="E101" i="199"/>
  <c r="E105" i="199" s="1"/>
  <c r="D101" i="199"/>
  <c r="D105" i="199" s="1"/>
  <c r="C101" i="199"/>
  <c r="C105" i="199" s="1"/>
  <c r="I100" i="199"/>
  <c r="H100" i="199"/>
  <c r="G100" i="199"/>
  <c r="F100" i="199"/>
  <c r="E100" i="199"/>
  <c r="D100" i="199"/>
  <c r="C100" i="199"/>
  <c r="I98" i="199"/>
  <c r="I99" i="199" s="1"/>
  <c r="H98" i="199"/>
  <c r="H99" i="199" s="1"/>
  <c r="G98" i="199"/>
  <c r="G99" i="199" s="1"/>
  <c r="F98" i="199"/>
  <c r="F99" i="199" s="1"/>
  <c r="E98" i="199"/>
  <c r="E99" i="199" s="1"/>
  <c r="D98" i="199"/>
  <c r="D99" i="199" s="1"/>
  <c r="C98" i="199"/>
  <c r="C99" i="199" s="1"/>
  <c r="I90" i="199"/>
  <c r="H90" i="199"/>
  <c r="G90" i="199"/>
  <c r="F90" i="199"/>
  <c r="E90" i="199"/>
  <c r="D90" i="199"/>
  <c r="C90" i="199"/>
  <c r="I87" i="199"/>
  <c r="I91" i="199" s="1"/>
  <c r="H87" i="199"/>
  <c r="H91" i="199" s="1"/>
  <c r="G87" i="199"/>
  <c r="G91" i="199" s="1"/>
  <c r="F87" i="199"/>
  <c r="F91" i="199" s="1"/>
  <c r="E87" i="199"/>
  <c r="E91" i="199" s="1"/>
  <c r="D87" i="199"/>
  <c r="D91" i="199" s="1"/>
  <c r="C87" i="199"/>
  <c r="C91" i="199" s="1"/>
  <c r="I86" i="199"/>
  <c r="H86" i="199"/>
  <c r="G86" i="199"/>
  <c r="F86" i="199"/>
  <c r="E86" i="199"/>
  <c r="D86" i="199"/>
  <c r="C86" i="199"/>
  <c r="I84" i="199"/>
  <c r="I85" i="199" s="1"/>
  <c r="H84" i="199"/>
  <c r="H85" i="199" s="1"/>
  <c r="G84" i="199"/>
  <c r="G85" i="199" s="1"/>
  <c r="F84" i="199"/>
  <c r="F85" i="199" s="1"/>
  <c r="E84" i="199"/>
  <c r="E85" i="199" s="1"/>
  <c r="D84" i="199"/>
  <c r="D85" i="199" s="1"/>
  <c r="C84" i="199"/>
  <c r="C85" i="199" s="1"/>
  <c r="I74" i="199"/>
  <c r="H74" i="199"/>
  <c r="G74" i="199"/>
  <c r="F74" i="199"/>
  <c r="E74" i="199"/>
  <c r="D74" i="199"/>
  <c r="C74" i="199"/>
  <c r="I71" i="199"/>
  <c r="I75" i="199" s="1"/>
  <c r="H71" i="199"/>
  <c r="H75" i="199" s="1"/>
  <c r="G71" i="199"/>
  <c r="G75" i="199" s="1"/>
  <c r="F71" i="199"/>
  <c r="F75" i="199" s="1"/>
  <c r="E71" i="199"/>
  <c r="E75" i="199" s="1"/>
  <c r="D71" i="199"/>
  <c r="D75" i="199" s="1"/>
  <c r="C71" i="199"/>
  <c r="C75" i="199" s="1"/>
  <c r="I70" i="199"/>
  <c r="H70" i="199"/>
  <c r="G70" i="199"/>
  <c r="F70" i="199"/>
  <c r="E70" i="199"/>
  <c r="D70" i="199"/>
  <c r="C70" i="199"/>
  <c r="I68" i="199"/>
  <c r="I69" i="199" s="1"/>
  <c r="H68" i="199"/>
  <c r="H69" i="199" s="1"/>
  <c r="G68" i="199"/>
  <c r="G69" i="199" s="1"/>
  <c r="F68" i="199"/>
  <c r="F69" i="199" s="1"/>
  <c r="E68" i="199"/>
  <c r="E69" i="199" s="1"/>
  <c r="D68" i="199"/>
  <c r="D69" i="199" s="1"/>
  <c r="C68" i="199"/>
  <c r="C69" i="199" s="1"/>
  <c r="I60" i="199"/>
  <c r="H60" i="199"/>
  <c r="G60" i="199"/>
  <c r="F60" i="199"/>
  <c r="E60" i="199"/>
  <c r="D60" i="199"/>
  <c r="C60" i="199"/>
  <c r="I57" i="199"/>
  <c r="I61" i="199" s="1"/>
  <c r="H57" i="199"/>
  <c r="H61" i="199" s="1"/>
  <c r="G57" i="199"/>
  <c r="G61" i="199" s="1"/>
  <c r="F57" i="199"/>
  <c r="F61" i="199" s="1"/>
  <c r="E57" i="199"/>
  <c r="E61" i="199" s="1"/>
  <c r="D57" i="199"/>
  <c r="D61" i="199" s="1"/>
  <c r="C57" i="199"/>
  <c r="C61" i="199" s="1"/>
  <c r="I56" i="199"/>
  <c r="H56" i="199"/>
  <c r="G56" i="199"/>
  <c r="F56" i="199"/>
  <c r="E56" i="199"/>
  <c r="D56" i="199"/>
  <c r="C56" i="199"/>
  <c r="I54" i="199"/>
  <c r="I55" i="199" s="1"/>
  <c r="H54" i="199"/>
  <c r="H55" i="199" s="1"/>
  <c r="G54" i="199"/>
  <c r="G55" i="199" s="1"/>
  <c r="F54" i="199"/>
  <c r="F55" i="199" s="1"/>
  <c r="E54" i="199"/>
  <c r="E55" i="199" s="1"/>
  <c r="D54" i="199"/>
  <c r="D55" i="199" s="1"/>
  <c r="C54" i="199"/>
  <c r="C55" i="199" s="1"/>
  <c r="I44" i="199"/>
  <c r="H44" i="199"/>
  <c r="G44" i="199"/>
  <c r="F44" i="199"/>
  <c r="E44" i="199"/>
  <c r="D44" i="199"/>
  <c r="C44" i="199"/>
  <c r="I41" i="199"/>
  <c r="I45" i="199" s="1"/>
  <c r="H41" i="199"/>
  <c r="H45" i="199" s="1"/>
  <c r="G41" i="199"/>
  <c r="G45" i="199" s="1"/>
  <c r="F41" i="199"/>
  <c r="F45" i="199" s="1"/>
  <c r="E41" i="199"/>
  <c r="E45" i="199" s="1"/>
  <c r="D41" i="199"/>
  <c r="D45" i="199" s="1"/>
  <c r="C41" i="199"/>
  <c r="C45" i="199" s="1"/>
  <c r="I40" i="199"/>
  <c r="H40" i="199"/>
  <c r="G40" i="199"/>
  <c r="F40" i="199"/>
  <c r="E40" i="199"/>
  <c r="D40" i="199"/>
  <c r="C40" i="199"/>
  <c r="I38" i="199"/>
  <c r="I39" i="199" s="1"/>
  <c r="H38" i="199"/>
  <c r="H39" i="199" s="1"/>
  <c r="G38" i="199"/>
  <c r="G39" i="199" s="1"/>
  <c r="F38" i="199"/>
  <c r="F39" i="199" s="1"/>
  <c r="E38" i="199"/>
  <c r="E39" i="199" s="1"/>
  <c r="D38" i="199"/>
  <c r="D39" i="199" s="1"/>
  <c r="C38" i="199"/>
  <c r="C39" i="199" s="1"/>
  <c r="I30" i="199"/>
  <c r="H30" i="199"/>
  <c r="G30" i="199"/>
  <c r="F30" i="199"/>
  <c r="E30" i="199"/>
  <c r="D30" i="199"/>
  <c r="C30" i="199"/>
  <c r="I27" i="199"/>
  <c r="I31" i="199" s="1"/>
  <c r="H27" i="199"/>
  <c r="H31" i="199" s="1"/>
  <c r="G27" i="199"/>
  <c r="G31" i="199" s="1"/>
  <c r="F27" i="199"/>
  <c r="F31" i="199" s="1"/>
  <c r="E27" i="199"/>
  <c r="E31" i="199" s="1"/>
  <c r="D27" i="199"/>
  <c r="D31" i="199" s="1"/>
  <c r="C27" i="199"/>
  <c r="C31" i="199" s="1"/>
  <c r="I26" i="199"/>
  <c r="H26" i="199"/>
  <c r="G26" i="199"/>
  <c r="F26" i="199"/>
  <c r="E26" i="199"/>
  <c r="D26" i="199"/>
  <c r="C26" i="199"/>
  <c r="I24" i="199"/>
  <c r="I25" i="199" s="1"/>
  <c r="H24" i="199"/>
  <c r="H25" i="199" s="1"/>
  <c r="G24" i="199"/>
  <c r="G25" i="199" s="1"/>
  <c r="F24" i="199"/>
  <c r="F25" i="199" s="1"/>
  <c r="E24" i="199"/>
  <c r="E25" i="199" s="1"/>
  <c r="D24" i="199"/>
  <c r="D25" i="199" s="1"/>
  <c r="C24" i="199"/>
  <c r="C25" i="199" s="1"/>
  <c r="I16" i="199"/>
  <c r="H16" i="199"/>
  <c r="G16" i="199"/>
  <c r="F16" i="199"/>
  <c r="E16" i="199"/>
  <c r="D16" i="199"/>
  <c r="C16" i="199"/>
  <c r="I13" i="199"/>
  <c r="I17" i="199" s="1"/>
  <c r="H13" i="199"/>
  <c r="H17" i="199" s="1"/>
  <c r="G13" i="199"/>
  <c r="G17" i="199" s="1"/>
  <c r="F13" i="199"/>
  <c r="F17" i="199" s="1"/>
  <c r="E13" i="199"/>
  <c r="E17" i="199" s="1"/>
  <c r="D13" i="199"/>
  <c r="D17" i="199" s="1"/>
  <c r="C13" i="199"/>
  <c r="C17" i="199" s="1"/>
  <c r="I12" i="199"/>
  <c r="H12" i="199"/>
  <c r="G12" i="199"/>
  <c r="F12" i="199"/>
  <c r="E12" i="199"/>
  <c r="D12" i="199"/>
  <c r="C12" i="199"/>
  <c r="I10" i="199"/>
  <c r="I11" i="199" s="1"/>
  <c r="H10" i="199"/>
  <c r="H11" i="199" s="1"/>
  <c r="G10" i="199"/>
  <c r="G11" i="199" s="1"/>
  <c r="F10" i="199"/>
  <c r="F11" i="199" s="1"/>
  <c r="E10" i="199"/>
  <c r="E11" i="199" s="1"/>
  <c r="D10" i="199"/>
  <c r="D11" i="199" s="1"/>
  <c r="C10" i="199"/>
  <c r="C11" i="199" s="1"/>
  <c r="I192" i="198"/>
  <c r="H192" i="198"/>
  <c r="G192" i="198"/>
  <c r="F192" i="198"/>
  <c r="E192" i="198"/>
  <c r="D192" i="198"/>
  <c r="C192" i="198"/>
  <c r="I189" i="198"/>
  <c r="I193" i="198" s="1"/>
  <c r="H189" i="198"/>
  <c r="H193" i="198" s="1"/>
  <c r="G189" i="198"/>
  <c r="G193" i="198" s="1"/>
  <c r="F189" i="198"/>
  <c r="F193" i="198" s="1"/>
  <c r="E189" i="198"/>
  <c r="E193" i="198" s="1"/>
  <c r="D189" i="198"/>
  <c r="D193" i="198" s="1"/>
  <c r="C189" i="198"/>
  <c r="C193" i="198" s="1"/>
  <c r="I188" i="198"/>
  <c r="H188" i="198"/>
  <c r="G188" i="198"/>
  <c r="F188" i="198"/>
  <c r="E188" i="198"/>
  <c r="D188" i="198"/>
  <c r="C188" i="198"/>
  <c r="I186" i="198"/>
  <c r="I187" i="198" s="1"/>
  <c r="H186" i="198"/>
  <c r="H187" i="198" s="1"/>
  <c r="G186" i="198"/>
  <c r="G187" i="198" s="1"/>
  <c r="F186" i="198"/>
  <c r="F187" i="198" s="1"/>
  <c r="E186" i="198"/>
  <c r="E187" i="198" s="1"/>
  <c r="D186" i="198"/>
  <c r="D187" i="198" s="1"/>
  <c r="C186" i="198"/>
  <c r="C187" i="198" s="1"/>
  <c r="I178" i="198"/>
  <c r="H178" i="198"/>
  <c r="G178" i="198"/>
  <c r="F178" i="198"/>
  <c r="E178" i="198"/>
  <c r="D178" i="198"/>
  <c r="C178" i="198"/>
  <c r="I175" i="198"/>
  <c r="I179" i="198" s="1"/>
  <c r="H175" i="198"/>
  <c r="H179" i="198" s="1"/>
  <c r="G175" i="198"/>
  <c r="G179" i="198" s="1"/>
  <c r="F175" i="198"/>
  <c r="F179" i="198" s="1"/>
  <c r="E175" i="198"/>
  <c r="E179" i="198" s="1"/>
  <c r="D175" i="198"/>
  <c r="D179" i="198" s="1"/>
  <c r="C175" i="198"/>
  <c r="C179" i="198" s="1"/>
  <c r="I174" i="198"/>
  <c r="H174" i="198"/>
  <c r="G174" i="198"/>
  <c r="F174" i="198"/>
  <c r="E174" i="198"/>
  <c r="D174" i="198"/>
  <c r="C174" i="198"/>
  <c r="I172" i="198"/>
  <c r="I173" i="198" s="1"/>
  <c r="H172" i="198"/>
  <c r="H173" i="198" s="1"/>
  <c r="G172" i="198"/>
  <c r="G173" i="198" s="1"/>
  <c r="F172" i="198"/>
  <c r="F173" i="198" s="1"/>
  <c r="E172" i="198"/>
  <c r="E173" i="198" s="1"/>
  <c r="D172" i="198"/>
  <c r="D173" i="198" s="1"/>
  <c r="C172" i="198"/>
  <c r="C173" i="198" s="1"/>
  <c r="I164" i="198"/>
  <c r="H164" i="198"/>
  <c r="G164" i="198"/>
  <c r="F164" i="198"/>
  <c r="E164" i="198"/>
  <c r="D164" i="198"/>
  <c r="C164" i="198"/>
  <c r="I161" i="198"/>
  <c r="I165" i="198" s="1"/>
  <c r="H161" i="198"/>
  <c r="H165" i="198" s="1"/>
  <c r="G161" i="198"/>
  <c r="G165" i="198" s="1"/>
  <c r="F161" i="198"/>
  <c r="F165" i="198" s="1"/>
  <c r="E161" i="198"/>
  <c r="E165" i="198" s="1"/>
  <c r="D161" i="198"/>
  <c r="D165" i="198" s="1"/>
  <c r="C161" i="198"/>
  <c r="C165" i="198" s="1"/>
  <c r="I160" i="198"/>
  <c r="H160" i="198"/>
  <c r="G160" i="198"/>
  <c r="F160" i="198"/>
  <c r="E160" i="198"/>
  <c r="D160" i="198"/>
  <c r="C160" i="198"/>
  <c r="I158" i="198"/>
  <c r="I159" i="198" s="1"/>
  <c r="H158" i="198"/>
  <c r="H159" i="198" s="1"/>
  <c r="G158" i="198"/>
  <c r="G159" i="198" s="1"/>
  <c r="F158" i="198"/>
  <c r="F159" i="198" s="1"/>
  <c r="E158" i="198"/>
  <c r="E159" i="198" s="1"/>
  <c r="D158" i="198"/>
  <c r="D159" i="198" s="1"/>
  <c r="C158" i="198"/>
  <c r="C159" i="198" s="1"/>
  <c r="I150" i="198"/>
  <c r="H150" i="198"/>
  <c r="G150" i="198"/>
  <c r="F150" i="198"/>
  <c r="E150" i="198"/>
  <c r="D150" i="198"/>
  <c r="C150" i="198"/>
  <c r="I147" i="198"/>
  <c r="I151" i="198" s="1"/>
  <c r="H147" i="198"/>
  <c r="H151" i="198" s="1"/>
  <c r="G147" i="198"/>
  <c r="G151" i="198" s="1"/>
  <c r="F147" i="198"/>
  <c r="F151" i="198" s="1"/>
  <c r="E147" i="198"/>
  <c r="E151" i="198" s="1"/>
  <c r="D147" i="198"/>
  <c r="D151" i="198" s="1"/>
  <c r="C147" i="198"/>
  <c r="C151" i="198" s="1"/>
  <c r="I146" i="198"/>
  <c r="H146" i="198"/>
  <c r="G146" i="198"/>
  <c r="F146" i="198"/>
  <c r="E146" i="198"/>
  <c r="D146" i="198"/>
  <c r="C146" i="198"/>
  <c r="I144" i="198"/>
  <c r="I145" i="198" s="1"/>
  <c r="H144" i="198"/>
  <c r="H145" i="198" s="1"/>
  <c r="G144" i="198"/>
  <c r="G145" i="198" s="1"/>
  <c r="F144" i="198"/>
  <c r="F145" i="198" s="1"/>
  <c r="E144" i="198"/>
  <c r="E145" i="198" s="1"/>
  <c r="D144" i="198"/>
  <c r="D145" i="198" s="1"/>
  <c r="C144" i="198"/>
  <c r="C145" i="198" s="1"/>
  <c r="I136" i="198"/>
  <c r="H136" i="198"/>
  <c r="G136" i="198"/>
  <c r="F136" i="198"/>
  <c r="E136" i="198"/>
  <c r="D136" i="198"/>
  <c r="C136" i="198"/>
  <c r="I133" i="198"/>
  <c r="I137" i="198" s="1"/>
  <c r="H133" i="198"/>
  <c r="H137" i="198" s="1"/>
  <c r="G133" i="198"/>
  <c r="G137" i="198" s="1"/>
  <c r="F133" i="198"/>
  <c r="F137" i="198" s="1"/>
  <c r="E133" i="198"/>
  <c r="E137" i="198" s="1"/>
  <c r="D133" i="198"/>
  <c r="D137" i="198" s="1"/>
  <c r="C133" i="198"/>
  <c r="C137" i="198" s="1"/>
  <c r="I132" i="198"/>
  <c r="H132" i="198"/>
  <c r="G132" i="198"/>
  <c r="F132" i="198"/>
  <c r="E132" i="198"/>
  <c r="D132" i="198"/>
  <c r="C132" i="198"/>
  <c r="I130" i="198"/>
  <c r="I131" i="198" s="1"/>
  <c r="H130" i="198"/>
  <c r="H131" i="198" s="1"/>
  <c r="G130" i="198"/>
  <c r="G131" i="198" s="1"/>
  <c r="F130" i="198"/>
  <c r="F131" i="198" s="1"/>
  <c r="E130" i="198"/>
  <c r="E131" i="198" s="1"/>
  <c r="D130" i="198"/>
  <c r="D131" i="198" s="1"/>
  <c r="C130" i="198"/>
  <c r="C131" i="198" s="1"/>
  <c r="I120" i="198"/>
  <c r="H120" i="198"/>
  <c r="G120" i="198"/>
  <c r="F120" i="198"/>
  <c r="E120" i="198"/>
  <c r="D120" i="198"/>
  <c r="C120" i="198"/>
  <c r="I117" i="198"/>
  <c r="I121" i="198" s="1"/>
  <c r="H117" i="198"/>
  <c r="H121" i="198" s="1"/>
  <c r="G117" i="198"/>
  <c r="G121" i="198" s="1"/>
  <c r="F117" i="198"/>
  <c r="F121" i="198" s="1"/>
  <c r="E117" i="198"/>
  <c r="E121" i="198" s="1"/>
  <c r="D117" i="198"/>
  <c r="D121" i="198" s="1"/>
  <c r="C117" i="198"/>
  <c r="C121" i="198" s="1"/>
  <c r="I116" i="198"/>
  <c r="H116" i="198"/>
  <c r="G116" i="198"/>
  <c r="F116" i="198"/>
  <c r="E116" i="198"/>
  <c r="D116" i="198"/>
  <c r="C116" i="198"/>
  <c r="I114" i="198"/>
  <c r="I115" i="198" s="1"/>
  <c r="H114" i="198"/>
  <c r="H115" i="198" s="1"/>
  <c r="G114" i="198"/>
  <c r="G115" i="198" s="1"/>
  <c r="F114" i="198"/>
  <c r="F115" i="198" s="1"/>
  <c r="E114" i="198"/>
  <c r="E115" i="198" s="1"/>
  <c r="D114" i="198"/>
  <c r="D115" i="198" s="1"/>
  <c r="C114" i="198"/>
  <c r="C115" i="198" s="1"/>
  <c r="I104" i="198"/>
  <c r="H104" i="198"/>
  <c r="G104" i="198"/>
  <c r="F104" i="198"/>
  <c r="E104" i="198"/>
  <c r="D104" i="198"/>
  <c r="C104" i="198"/>
  <c r="I101" i="198"/>
  <c r="I105" i="198" s="1"/>
  <c r="H101" i="198"/>
  <c r="H105" i="198" s="1"/>
  <c r="G101" i="198"/>
  <c r="G105" i="198" s="1"/>
  <c r="F101" i="198"/>
  <c r="F105" i="198" s="1"/>
  <c r="E101" i="198"/>
  <c r="E105" i="198" s="1"/>
  <c r="D101" i="198"/>
  <c r="D105" i="198" s="1"/>
  <c r="C101" i="198"/>
  <c r="C105" i="198" s="1"/>
  <c r="I100" i="198"/>
  <c r="H100" i="198"/>
  <c r="G100" i="198"/>
  <c r="F100" i="198"/>
  <c r="E100" i="198"/>
  <c r="D100" i="198"/>
  <c r="C100" i="198"/>
  <c r="I98" i="198"/>
  <c r="I99" i="198" s="1"/>
  <c r="H98" i="198"/>
  <c r="H99" i="198" s="1"/>
  <c r="G98" i="198"/>
  <c r="G99" i="198" s="1"/>
  <c r="F98" i="198"/>
  <c r="F99" i="198" s="1"/>
  <c r="E98" i="198"/>
  <c r="E99" i="198" s="1"/>
  <c r="D98" i="198"/>
  <c r="D99" i="198" s="1"/>
  <c r="C98" i="198"/>
  <c r="C99" i="198" s="1"/>
  <c r="I90" i="198"/>
  <c r="H90" i="198"/>
  <c r="G90" i="198"/>
  <c r="F90" i="198"/>
  <c r="E90" i="198"/>
  <c r="D90" i="198"/>
  <c r="C90" i="198"/>
  <c r="I87" i="198"/>
  <c r="I91" i="198" s="1"/>
  <c r="H87" i="198"/>
  <c r="H91" i="198" s="1"/>
  <c r="G87" i="198"/>
  <c r="G91" i="198" s="1"/>
  <c r="F87" i="198"/>
  <c r="F91" i="198" s="1"/>
  <c r="E87" i="198"/>
  <c r="E91" i="198" s="1"/>
  <c r="D87" i="198"/>
  <c r="D91" i="198" s="1"/>
  <c r="C87" i="198"/>
  <c r="C91" i="198" s="1"/>
  <c r="I86" i="198"/>
  <c r="H86" i="198"/>
  <c r="G86" i="198"/>
  <c r="F86" i="198"/>
  <c r="E86" i="198"/>
  <c r="D86" i="198"/>
  <c r="C86" i="198"/>
  <c r="I84" i="198"/>
  <c r="I85" i="198" s="1"/>
  <c r="H84" i="198"/>
  <c r="H85" i="198" s="1"/>
  <c r="G84" i="198"/>
  <c r="G85" i="198" s="1"/>
  <c r="F84" i="198"/>
  <c r="F85" i="198" s="1"/>
  <c r="E84" i="198"/>
  <c r="E85" i="198" s="1"/>
  <c r="D84" i="198"/>
  <c r="D85" i="198" s="1"/>
  <c r="C84" i="198"/>
  <c r="C85" i="198" s="1"/>
  <c r="I74" i="198"/>
  <c r="H74" i="198"/>
  <c r="G74" i="198"/>
  <c r="F74" i="198"/>
  <c r="E74" i="198"/>
  <c r="D74" i="198"/>
  <c r="C74" i="198"/>
  <c r="I71" i="198"/>
  <c r="I75" i="198" s="1"/>
  <c r="H71" i="198"/>
  <c r="H75" i="198" s="1"/>
  <c r="G71" i="198"/>
  <c r="G75" i="198" s="1"/>
  <c r="F71" i="198"/>
  <c r="F75" i="198" s="1"/>
  <c r="E71" i="198"/>
  <c r="E75" i="198" s="1"/>
  <c r="D71" i="198"/>
  <c r="D75" i="198" s="1"/>
  <c r="C71" i="198"/>
  <c r="C75" i="198" s="1"/>
  <c r="I70" i="198"/>
  <c r="H70" i="198"/>
  <c r="G70" i="198"/>
  <c r="F70" i="198"/>
  <c r="E70" i="198"/>
  <c r="D70" i="198"/>
  <c r="C70" i="198"/>
  <c r="I68" i="198"/>
  <c r="I69" i="198" s="1"/>
  <c r="H68" i="198"/>
  <c r="H69" i="198" s="1"/>
  <c r="G68" i="198"/>
  <c r="G69" i="198" s="1"/>
  <c r="F68" i="198"/>
  <c r="F69" i="198" s="1"/>
  <c r="E69" i="198"/>
  <c r="D68" i="198"/>
  <c r="D69" i="198" s="1"/>
  <c r="C68" i="198"/>
  <c r="C69" i="198" s="1"/>
  <c r="I60" i="198"/>
  <c r="H60" i="198"/>
  <c r="G60" i="198"/>
  <c r="F60" i="198"/>
  <c r="E60" i="198"/>
  <c r="D60" i="198"/>
  <c r="C60" i="198"/>
  <c r="I57" i="198"/>
  <c r="I61" i="198" s="1"/>
  <c r="H57" i="198"/>
  <c r="H61" i="198" s="1"/>
  <c r="G57" i="198"/>
  <c r="G61" i="198" s="1"/>
  <c r="F57" i="198"/>
  <c r="F61" i="198" s="1"/>
  <c r="E57" i="198"/>
  <c r="E61" i="198" s="1"/>
  <c r="D57" i="198"/>
  <c r="D61" i="198" s="1"/>
  <c r="C57" i="198"/>
  <c r="C61" i="198" s="1"/>
  <c r="I56" i="198"/>
  <c r="H56" i="198"/>
  <c r="G56" i="198"/>
  <c r="F56" i="198"/>
  <c r="E56" i="198"/>
  <c r="D56" i="198"/>
  <c r="C56" i="198"/>
  <c r="I54" i="198"/>
  <c r="I55" i="198" s="1"/>
  <c r="H54" i="198"/>
  <c r="H55" i="198" s="1"/>
  <c r="G54" i="198"/>
  <c r="G55" i="198" s="1"/>
  <c r="F54" i="198"/>
  <c r="F55" i="198" s="1"/>
  <c r="E54" i="198"/>
  <c r="E55" i="198" s="1"/>
  <c r="D54" i="198"/>
  <c r="D55" i="198" s="1"/>
  <c r="C54" i="198"/>
  <c r="C55" i="198" s="1"/>
  <c r="I44" i="198"/>
  <c r="H44" i="198"/>
  <c r="G44" i="198"/>
  <c r="F44" i="198"/>
  <c r="E44" i="198"/>
  <c r="D44" i="198"/>
  <c r="C44" i="198"/>
  <c r="I41" i="198"/>
  <c r="I45" i="198" s="1"/>
  <c r="H41" i="198"/>
  <c r="H45" i="198" s="1"/>
  <c r="G41" i="198"/>
  <c r="G45" i="198" s="1"/>
  <c r="F41" i="198"/>
  <c r="F45" i="198" s="1"/>
  <c r="E41" i="198"/>
  <c r="E45" i="198" s="1"/>
  <c r="D45" i="198"/>
  <c r="C41" i="198"/>
  <c r="C45" i="198" s="1"/>
  <c r="I40" i="198"/>
  <c r="H40" i="198"/>
  <c r="G40" i="198"/>
  <c r="F40" i="198"/>
  <c r="E40" i="198"/>
  <c r="C40" i="198"/>
  <c r="I38" i="198"/>
  <c r="I39" i="198" s="1"/>
  <c r="H38" i="198"/>
  <c r="H39" i="198" s="1"/>
  <c r="G38" i="198"/>
  <c r="G39" i="198" s="1"/>
  <c r="F38" i="198"/>
  <c r="F39" i="198" s="1"/>
  <c r="E38" i="198"/>
  <c r="E39" i="198" s="1"/>
  <c r="C38" i="198"/>
  <c r="C39" i="198" s="1"/>
  <c r="I30" i="198"/>
  <c r="H30" i="198"/>
  <c r="G30" i="198"/>
  <c r="F30" i="198"/>
  <c r="E30" i="198"/>
  <c r="C30" i="198"/>
  <c r="I27" i="198"/>
  <c r="I31" i="198" s="1"/>
  <c r="H27" i="198"/>
  <c r="H31" i="198" s="1"/>
  <c r="G27" i="198"/>
  <c r="G31" i="198" s="1"/>
  <c r="F27" i="198"/>
  <c r="F31" i="198" s="1"/>
  <c r="E27" i="198"/>
  <c r="E31" i="198" s="1"/>
  <c r="C27" i="198"/>
  <c r="C31" i="198" s="1"/>
  <c r="I26" i="198"/>
  <c r="H26" i="198"/>
  <c r="G26" i="198"/>
  <c r="F26" i="198"/>
  <c r="E26" i="198"/>
  <c r="C26" i="198"/>
  <c r="I24" i="198"/>
  <c r="I25" i="198" s="1"/>
  <c r="H24" i="198"/>
  <c r="H25" i="198" s="1"/>
  <c r="G24" i="198"/>
  <c r="G25" i="198" s="1"/>
  <c r="F24" i="198"/>
  <c r="F25" i="198" s="1"/>
  <c r="E24" i="198"/>
  <c r="E25" i="198" s="1"/>
  <c r="C24" i="198"/>
  <c r="C25" i="198" s="1"/>
  <c r="I16" i="198"/>
  <c r="H16" i="198"/>
  <c r="G16" i="198"/>
  <c r="F16" i="198"/>
  <c r="E16" i="198"/>
  <c r="D16" i="198"/>
  <c r="C16" i="198"/>
  <c r="I13" i="198"/>
  <c r="I17" i="198" s="1"/>
  <c r="H13" i="198"/>
  <c r="H17" i="198" s="1"/>
  <c r="G13" i="198"/>
  <c r="G17" i="198" s="1"/>
  <c r="F13" i="198"/>
  <c r="F17" i="198" s="1"/>
  <c r="E13" i="198"/>
  <c r="E17" i="198" s="1"/>
  <c r="D13" i="198"/>
  <c r="D17" i="198" s="1"/>
  <c r="C13" i="198"/>
  <c r="C17" i="198" s="1"/>
  <c r="I12" i="198"/>
  <c r="H12" i="198"/>
  <c r="G12" i="198"/>
  <c r="F12" i="198"/>
  <c r="E12" i="198"/>
  <c r="D12" i="198"/>
  <c r="C12" i="198"/>
  <c r="I10" i="198"/>
  <c r="I11" i="198" s="1"/>
  <c r="H10" i="198"/>
  <c r="H11" i="198" s="1"/>
  <c r="G10" i="198"/>
  <c r="G11" i="198" s="1"/>
  <c r="F10" i="198"/>
  <c r="F11" i="198" s="1"/>
  <c r="E10" i="198"/>
  <c r="E11" i="198" s="1"/>
  <c r="D10" i="198"/>
  <c r="D11" i="198" s="1"/>
  <c r="C10" i="198"/>
  <c r="C11" i="198" s="1"/>
  <c r="I192" i="197"/>
  <c r="H192" i="197"/>
  <c r="G192" i="197"/>
  <c r="F192" i="197"/>
  <c r="E192" i="197"/>
  <c r="D192" i="197"/>
  <c r="C192" i="197"/>
  <c r="I189" i="197"/>
  <c r="I193" i="197" s="1"/>
  <c r="H189" i="197"/>
  <c r="H193" i="197" s="1"/>
  <c r="G189" i="197"/>
  <c r="G193" i="197" s="1"/>
  <c r="F189" i="197"/>
  <c r="F193" i="197" s="1"/>
  <c r="E189" i="197"/>
  <c r="E193" i="197" s="1"/>
  <c r="D189" i="197"/>
  <c r="D193" i="197" s="1"/>
  <c r="C189" i="197"/>
  <c r="C193" i="197" s="1"/>
  <c r="I188" i="197"/>
  <c r="H188" i="197"/>
  <c r="G188" i="197"/>
  <c r="F188" i="197"/>
  <c r="E188" i="197"/>
  <c r="D188" i="197"/>
  <c r="C188" i="197"/>
  <c r="I186" i="197"/>
  <c r="I187" i="197" s="1"/>
  <c r="H186" i="197"/>
  <c r="H187" i="197" s="1"/>
  <c r="G186" i="197"/>
  <c r="G187" i="197" s="1"/>
  <c r="F186" i="197"/>
  <c r="F187" i="197" s="1"/>
  <c r="E186" i="197"/>
  <c r="E187" i="197" s="1"/>
  <c r="D186" i="197"/>
  <c r="D187" i="197" s="1"/>
  <c r="C186" i="197"/>
  <c r="C187" i="197" s="1"/>
  <c r="I178" i="197"/>
  <c r="H178" i="197"/>
  <c r="G178" i="197"/>
  <c r="F178" i="197"/>
  <c r="E178" i="197"/>
  <c r="D178" i="197"/>
  <c r="C178" i="197"/>
  <c r="I175" i="197"/>
  <c r="I179" i="197" s="1"/>
  <c r="H175" i="197"/>
  <c r="H179" i="197" s="1"/>
  <c r="G175" i="197"/>
  <c r="G179" i="197" s="1"/>
  <c r="F175" i="197"/>
  <c r="F179" i="197" s="1"/>
  <c r="E175" i="197"/>
  <c r="E179" i="197" s="1"/>
  <c r="D175" i="197"/>
  <c r="D179" i="197" s="1"/>
  <c r="C175" i="197"/>
  <c r="C179" i="197" s="1"/>
  <c r="I174" i="197"/>
  <c r="H174" i="197"/>
  <c r="G174" i="197"/>
  <c r="F174" i="197"/>
  <c r="E174" i="197"/>
  <c r="D174" i="197"/>
  <c r="C174" i="197"/>
  <c r="I172" i="197"/>
  <c r="I173" i="197" s="1"/>
  <c r="H172" i="197"/>
  <c r="H173" i="197" s="1"/>
  <c r="G172" i="197"/>
  <c r="G173" i="197" s="1"/>
  <c r="F172" i="197"/>
  <c r="F173" i="197" s="1"/>
  <c r="E172" i="197"/>
  <c r="E173" i="197" s="1"/>
  <c r="D172" i="197"/>
  <c r="D173" i="197" s="1"/>
  <c r="C172" i="197"/>
  <c r="C173" i="197" s="1"/>
  <c r="I164" i="197"/>
  <c r="H164" i="197"/>
  <c r="G164" i="197"/>
  <c r="F164" i="197"/>
  <c r="E164" i="197"/>
  <c r="D164" i="197"/>
  <c r="C164" i="197"/>
  <c r="I161" i="197"/>
  <c r="I165" i="197" s="1"/>
  <c r="H161" i="197"/>
  <c r="H165" i="197" s="1"/>
  <c r="G161" i="197"/>
  <c r="G165" i="197" s="1"/>
  <c r="F161" i="197"/>
  <c r="F165" i="197" s="1"/>
  <c r="E161" i="197"/>
  <c r="E165" i="197" s="1"/>
  <c r="D161" i="197"/>
  <c r="D165" i="197" s="1"/>
  <c r="C161" i="197"/>
  <c r="C165" i="197" s="1"/>
  <c r="I160" i="197"/>
  <c r="H160" i="197"/>
  <c r="G160" i="197"/>
  <c r="F160" i="197"/>
  <c r="E160" i="197"/>
  <c r="D160" i="197"/>
  <c r="C160" i="197"/>
  <c r="I158" i="197"/>
  <c r="I159" i="197" s="1"/>
  <c r="H158" i="197"/>
  <c r="H159" i="197" s="1"/>
  <c r="G158" i="197"/>
  <c r="G159" i="197" s="1"/>
  <c r="F158" i="197"/>
  <c r="F159" i="197" s="1"/>
  <c r="E158" i="197"/>
  <c r="E159" i="197" s="1"/>
  <c r="D158" i="197"/>
  <c r="D159" i="197" s="1"/>
  <c r="C158" i="197"/>
  <c r="C159" i="197" s="1"/>
  <c r="I150" i="197"/>
  <c r="H150" i="197"/>
  <c r="G150" i="197"/>
  <c r="F150" i="197"/>
  <c r="E150" i="197"/>
  <c r="D150" i="197"/>
  <c r="C150" i="197"/>
  <c r="I147" i="197"/>
  <c r="I151" i="197" s="1"/>
  <c r="H147" i="197"/>
  <c r="H151" i="197" s="1"/>
  <c r="G147" i="197"/>
  <c r="G151" i="197" s="1"/>
  <c r="F147" i="197"/>
  <c r="F151" i="197" s="1"/>
  <c r="E147" i="197"/>
  <c r="E151" i="197" s="1"/>
  <c r="D147" i="197"/>
  <c r="D151" i="197" s="1"/>
  <c r="C147" i="197"/>
  <c r="C151" i="197" s="1"/>
  <c r="I146" i="197"/>
  <c r="H146" i="197"/>
  <c r="G146" i="197"/>
  <c r="F146" i="197"/>
  <c r="E146" i="197"/>
  <c r="D146" i="197"/>
  <c r="C146" i="197"/>
  <c r="I144" i="197"/>
  <c r="I145" i="197" s="1"/>
  <c r="H144" i="197"/>
  <c r="H145" i="197" s="1"/>
  <c r="G144" i="197"/>
  <c r="G145" i="197" s="1"/>
  <c r="F144" i="197"/>
  <c r="F145" i="197" s="1"/>
  <c r="E144" i="197"/>
  <c r="E145" i="197" s="1"/>
  <c r="D144" i="197"/>
  <c r="D145" i="197" s="1"/>
  <c r="C144" i="197"/>
  <c r="C145" i="197" s="1"/>
  <c r="I136" i="197"/>
  <c r="H136" i="197"/>
  <c r="G136" i="197"/>
  <c r="F136" i="197"/>
  <c r="E136" i="197"/>
  <c r="D136" i="197"/>
  <c r="C136" i="197"/>
  <c r="I133" i="197"/>
  <c r="I137" i="197" s="1"/>
  <c r="H133" i="197"/>
  <c r="H137" i="197" s="1"/>
  <c r="G133" i="197"/>
  <c r="G137" i="197" s="1"/>
  <c r="F133" i="197"/>
  <c r="F137" i="197" s="1"/>
  <c r="E133" i="197"/>
  <c r="E137" i="197" s="1"/>
  <c r="D133" i="197"/>
  <c r="D137" i="197" s="1"/>
  <c r="C133" i="197"/>
  <c r="C137" i="197" s="1"/>
  <c r="I132" i="197"/>
  <c r="H132" i="197"/>
  <c r="G132" i="197"/>
  <c r="F132" i="197"/>
  <c r="E132" i="197"/>
  <c r="D132" i="197"/>
  <c r="C132" i="197"/>
  <c r="I130" i="197"/>
  <c r="I131" i="197" s="1"/>
  <c r="H130" i="197"/>
  <c r="H131" i="197" s="1"/>
  <c r="G130" i="197"/>
  <c r="G131" i="197" s="1"/>
  <c r="F130" i="197"/>
  <c r="F131" i="197" s="1"/>
  <c r="E130" i="197"/>
  <c r="E131" i="197" s="1"/>
  <c r="D130" i="197"/>
  <c r="D131" i="197" s="1"/>
  <c r="C130" i="197"/>
  <c r="C131" i="197" s="1"/>
  <c r="I120" i="197"/>
  <c r="H120" i="197"/>
  <c r="G120" i="197"/>
  <c r="F120" i="197"/>
  <c r="E120" i="197"/>
  <c r="D120" i="197"/>
  <c r="C120" i="197"/>
  <c r="I117" i="197"/>
  <c r="I121" i="197" s="1"/>
  <c r="H117" i="197"/>
  <c r="H121" i="197" s="1"/>
  <c r="G117" i="197"/>
  <c r="G121" i="197" s="1"/>
  <c r="F117" i="197"/>
  <c r="F121" i="197" s="1"/>
  <c r="E117" i="197"/>
  <c r="E121" i="197" s="1"/>
  <c r="D117" i="197"/>
  <c r="D121" i="197" s="1"/>
  <c r="C117" i="197"/>
  <c r="C121" i="197" s="1"/>
  <c r="I116" i="197"/>
  <c r="H116" i="197"/>
  <c r="G116" i="197"/>
  <c r="F116" i="197"/>
  <c r="E116" i="197"/>
  <c r="D116" i="197"/>
  <c r="C116" i="197"/>
  <c r="I114" i="197"/>
  <c r="I115" i="197" s="1"/>
  <c r="H114" i="197"/>
  <c r="H115" i="197" s="1"/>
  <c r="G114" i="197"/>
  <c r="G115" i="197" s="1"/>
  <c r="F114" i="197"/>
  <c r="F115" i="197" s="1"/>
  <c r="E114" i="197"/>
  <c r="E115" i="197" s="1"/>
  <c r="D114" i="197"/>
  <c r="D115" i="197" s="1"/>
  <c r="C114" i="197"/>
  <c r="C115" i="197" s="1"/>
  <c r="I104" i="197"/>
  <c r="H104" i="197"/>
  <c r="G104" i="197"/>
  <c r="F104" i="197"/>
  <c r="E104" i="197"/>
  <c r="D104" i="197"/>
  <c r="C104" i="197"/>
  <c r="I101" i="197"/>
  <c r="I105" i="197" s="1"/>
  <c r="H101" i="197"/>
  <c r="H105" i="197" s="1"/>
  <c r="G101" i="197"/>
  <c r="G105" i="197" s="1"/>
  <c r="F101" i="197"/>
  <c r="F105" i="197" s="1"/>
  <c r="E101" i="197"/>
  <c r="E105" i="197" s="1"/>
  <c r="D101" i="197"/>
  <c r="D105" i="197" s="1"/>
  <c r="C101" i="197"/>
  <c r="C105" i="197" s="1"/>
  <c r="I100" i="197"/>
  <c r="H100" i="197"/>
  <c r="G100" i="197"/>
  <c r="F100" i="197"/>
  <c r="E100" i="197"/>
  <c r="D100" i="197"/>
  <c r="C100" i="197"/>
  <c r="I98" i="197"/>
  <c r="I99" i="197" s="1"/>
  <c r="H98" i="197"/>
  <c r="H99" i="197" s="1"/>
  <c r="G98" i="197"/>
  <c r="G99" i="197" s="1"/>
  <c r="F98" i="197"/>
  <c r="F99" i="197" s="1"/>
  <c r="E98" i="197"/>
  <c r="E99" i="197" s="1"/>
  <c r="D98" i="197"/>
  <c r="D99" i="197" s="1"/>
  <c r="C98" i="197"/>
  <c r="C99" i="197" s="1"/>
  <c r="I90" i="197"/>
  <c r="H90" i="197"/>
  <c r="G90" i="197"/>
  <c r="F90" i="197"/>
  <c r="E90" i="197"/>
  <c r="D90" i="197"/>
  <c r="C90" i="197"/>
  <c r="I87" i="197"/>
  <c r="I91" i="197" s="1"/>
  <c r="H87" i="197"/>
  <c r="H91" i="197" s="1"/>
  <c r="G87" i="197"/>
  <c r="G91" i="197" s="1"/>
  <c r="F87" i="197"/>
  <c r="F91" i="197" s="1"/>
  <c r="E87" i="197"/>
  <c r="E91" i="197" s="1"/>
  <c r="D87" i="197"/>
  <c r="D91" i="197" s="1"/>
  <c r="C87" i="197"/>
  <c r="C91" i="197" s="1"/>
  <c r="I86" i="197"/>
  <c r="H86" i="197"/>
  <c r="G86" i="197"/>
  <c r="F86" i="197"/>
  <c r="E86" i="197"/>
  <c r="D86" i="197"/>
  <c r="C86" i="197"/>
  <c r="I84" i="197"/>
  <c r="I85" i="197" s="1"/>
  <c r="H84" i="197"/>
  <c r="H85" i="197" s="1"/>
  <c r="G84" i="197"/>
  <c r="G85" i="197" s="1"/>
  <c r="F84" i="197"/>
  <c r="F85" i="197" s="1"/>
  <c r="E84" i="197"/>
  <c r="E85" i="197" s="1"/>
  <c r="D84" i="197"/>
  <c r="D85" i="197" s="1"/>
  <c r="C84" i="197"/>
  <c r="C85" i="197" s="1"/>
  <c r="I74" i="197"/>
  <c r="H74" i="197"/>
  <c r="G74" i="197"/>
  <c r="F74" i="197"/>
  <c r="E74" i="197"/>
  <c r="D74" i="197"/>
  <c r="C74" i="197"/>
  <c r="I71" i="197"/>
  <c r="I75" i="197" s="1"/>
  <c r="H71" i="197"/>
  <c r="H75" i="197" s="1"/>
  <c r="G71" i="197"/>
  <c r="G75" i="197" s="1"/>
  <c r="F71" i="197"/>
  <c r="F75" i="197" s="1"/>
  <c r="E71" i="197"/>
  <c r="E75" i="197" s="1"/>
  <c r="D71" i="197"/>
  <c r="D75" i="197" s="1"/>
  <c r="C71" i="197"/>
  <c r="C75" i="197" s="1"/>
  <c r="I70" i="197"/>
  <c r="H70" i="197"/>
  <c r="G70" i="197"/>
  <c r="F70" i="197"/>
  <c r="E70" i="197"/>
  <c r="D70" i="197"/>
  <c r="C70" i="197"/>
  <c r="I68" i="197"/>
  <c r="I69" i="197" s="1"/>
  <c r="H68" i="197"/>
  <c r="H69" i="197" s="1"/>
  <c r="G68" i="197"/>
  <c r="G69" i="197" s="1"/>
  <c r="F68" i="197"/>
  <c r="F69" i="197" s="1"/>
  <c r="E68" i="197"/>
  <c r="E69" i="197" s="1"/>
  <c r="D68" i="197"/>
  <c r="D69" i="197" s="1"/>
  <c r="C68" i="197"/>
  <c r="C69" i="197" s="1"/>
  <c r="I60" i="197"/>
  <c r="H60" i="197"/>
  <c r="G60" i="197"/>
  <c r="F60" i="197"/>
  <c r="E60" i="197"/>
  <c r="D60" i="197"/>
  <c r="C60" i="197"/>
  <c r="I57" i="197"/>
  <c r="I61" i="197" s="1"/>
  <c r="H57" i="197"/>
  <c r="H61" i="197" s="1"/>
  <c r="G57" i="197"/>
  <c r="G61" i="197" s="1"/>
  <c r="F57" i="197"/>
  <c r="F61" i="197" s="1"/>
  <c r="E57" i="197"/>
  <c r="E61" i="197" s="1"/>
  <c r="D57" i="197"/>
  <c r="D61" i="197" s="1"/>
  <c r="C57" i="197"/>
  <c r="C61" i="197" s="1"/>
  <c r="I56" i="197"/>
  <c r="H56" i="197"/>
  <c r="G56" i="197"/>
  <c r="F56" i="197"/>
  <c r="E56" i="197"/>
  <c r="D56" i="197"/>
  <c r="C56" i="197"/>
  <c r="I54" i="197"/>
  <c r="I55" i="197" s="1"/>
  <c r="H54" i="197"/>
  <c r="H55" i="197" s="1"/>
  <c r="G54" i="197"/>
  <c r="G55" i="197" s="1"/>
  <c r="F54" i="197"/>
  <c r="F55" i="197" s="1"/>
  <c r="E54" i="197"/>
  <c r="E55" i="197" s="1"/>
  <c r="D54" i="197"/>
  <c r="D55" i="197" s="1"/>
  <c r="C54" i="197"/>
  <c r="C55" i="197" s="1"/>
  <c r="I44" i="197"/>
  <c r="H44" i="197"/>
  <c r="G44" i="197"/>
  <c r="F44" i="197"/>
  <c r="E44" i="197"/>
  <c r="D44" i="197"/>
  <c r="C44" i="197"/>
  <c r="I41" i="197"/>
  <c r="I45" i="197" s="1"/>
  <c r="H41" i="197"/>
  <c r="H45" i="197" s="1"/>
  <c r="G41" i="197"/>
  <c r="G45" i="197" s="1"/>
  <c r="F41" i="197"/>
  <c r="F45" i="197" s="1"/>
  <c r="E41" i="197"/>
  <c r="E45" i="197" s="1"/>
  <c r="D41" i="197"/>
  <c r="D45" i="197" s="1"/>
  <c r="C41" i="197"/>
  <c r="C45" i="197" s="1"/>
  <c r="I40" i="197"/>
  <c r="H40" i="197"/>
  <c r="G40" i="197"/>
  <c r="F40" i="197"/>
  <c r="E40" i="197"/>
  <c r="D40" i="197"/>
  <c r="C40" i="197"/>
  <c r="I38" i="197"/>
  <c r="I39" i="197" s="1"/>
  <c r="H38" i="197"/>
  <c r="H39" i="197" s="1"/>
  <c r="G38" i="197"/>
  <c r="G39" i="197" s="1"/>
  <c r="F38" i="197"/>
  <c r="F39" i="197" s="1"/>
  <c r="E38" i="197"/>
  <c r="E39" i="197" s="1"/>
  <c r="D38" i="197"/>
  <c r="D39" i="197" s="1"/>
  <c r="C38" i="197"/>
  <c r="C39" i="197" s="1"/>
  <c r="I30" i="197"/>
  <c r="H30" i="197"/>
  <c r="G30" i="197"/>
  <c r="F30" i="197"/>
  <c r="E30" i="197"/>
  <c r="D30" i="197"/>
  <c r="C30" i="197"/>
  <c r="I27" i="197"/>
  <c r="I31" i="197" s="1"/>
  <c r="H27" i="197"/>
  <c r="H31" i="197" s="1"/>
  <c r="G27" i="197"/>
  <c r="G31" i="197" s="1"/>
  <c r="F27" i="197"/>
  <c r="F31" i="197" s="1"/>
  <c r="E27" i="197"/>
  <c r="E31" i="197" s="1"/>
  <c r="D27" i="197"/>
  <c r="D31" i="197" s="1"/>
  <c r="C27" i="197"/>
  <c r="C31" i="197" s="1"/>
  <c r="I26" i="197"/>
  <c r="H26" i="197"/>
  <c r="G26" i="197"/>
  <c r="F26" i="197"/>
  <c r="E26" i="197"/>
  <c r="D26" i="197"/>
  <c r="C26" i="197"/>
  <c r="I24" i="197"/>
  <c r="I25" i="197" s="1"/>
  <c r="H24" i="197"/>
  <c r="H25" i="197" s="1"/>
  <c r="G24" i="197"/>
  <c r="G25" i="197" s="1"/>
  <c r="F24" i="197"/>
  <c r="F25" i="197" s="1"/>
  <c r="E24" i="197"/>
  <c r="E25" i="197" s="1"/>
  <c r="D24" i="197"/>
  <c r="D25" i="197" s="1"/>
  <c r="C24" i="197"/>
  <c r="C25" i="197" s="1"/>
  <c r="I16" i="197"/>
  <c r="H16" i="197"/>
  <c r="G16" i="197"/>
  <c r="F16" i="197"/>
  <c r="E16" i="197"/>
  <c r="D16" i="197"/>
  <c r="C16" i="197"/>
  <c r="I13" i="197"/>
  <c r="I17" i="197" s="1"/>
  <c r="H13" i="197"/>
  <c r="H17" i="197" s="1"/>
  <c r="G13" i="197"/>
  <c r="G17" i="197" s="1"/>
  <c r="F13" i="197"/>
  <c r="F17" i="197" s="1"/>
  <c r="E13" i="197"/>
  <c r="E17" i="197" s="1"/>
  <c r="D13" i="197"/>
  <c r="D17" i="197" s="1"/>
  <c r="C13" i="197"/>
  <c r="C17" i="197" s="1"/>
  <c r="I12" i="197"/>
  <c r="H12" i="197"/>
  <c r="G12" i="197"/>
  <c r="F12" i="197"/>
  <c r="E12" i="197"/>
  <c r="D12" i="197"/>
  <c r="C12" i="197"/>
  <c r="I10" i="197"/>
  <c r="I11" i="197" s="1"/>
  <c r="H10" i="197"/>
  <c r="H11" i="197" s="1"/>
  <c r="G10" i="197"/>
  <c r="G11" i="197" s="1"/>
  <c r="F10" i="197"/>
  <c r="F11" i="197" s="1"/>
  <c r="E10" i="197"/>
  <c r="E11" i="197" s="1"/>
  <c r="D10" i="197"/>
  <c r="D11" i="197" s="1"/>
  <c r="C10" i="197"/>
  <c r="C11" i="197" s="1"/>
  <c r="I192" i="196"/>
  <c r="H192" i="196"/>
  <c r="G192" i="196"/>
  <c r="F192" i="196"/>
  <c r="E192" i="196"/>
  <c r="D192" i="196"/>
  <c r="C192" i="196"/>
  <c r="I189" i="196"/>
  <c r="I193" i="196" s="1"/>
  <c r="H189" i="196"/>
  <c r="H193" i="196" s="1"/>
  <c r="G189" i="196"/>
  <c r="G193" i="196" s="1"/>
  <c r="F189" i="196"/>
  <c r="F193" i="196" s="1"/>
  <c r="E189" i="196"/>
  <c r="E193" i="196" s="1"/>
  <c r="D189" i="196"/>
  <c r="D193" i="196" s="1"/>
  <c r="C189" i="196"/>
  <c r="C193" i="196" s="1"/>
  <c r="I188" i="196"/>
  <c r="H188" i="196"/>
  <c r="G188" i="196"/>
  <c r="F188" i="196"/>
  <c r="E188" i="196"/>
  <c r="D188" i="196"/>
  <c r="C188" i="196"/>
  <c r="I186" i="196"/>
  <c r="I187" i="196" s="1"/>
  <c r="H186" i="196"/>
  <c r="H187" i="196" s="1"/>
  <c r="G186" i="196"/>
  <c r="G187" i="196" s="1"/>
  <c r="F186" i="196"/>
  <c r="F187" i="196" s="1"/>
  <c r="E186" i="196"/>
  <c r="E187" i="196" s="1"/>
  <c r="D186" i="196"/>
  <c r="D187" i="196" s="1"/>
  <c r="C186" i="196"/>
  <c r="C187" i="196" s="1"/>
  <c r="I178" i="196"/>
  <c r="H178" i="196"/>
  <c r="G178" i="196"/>
  <c r="F178" i="196"/>
  <c r="E178" i="196"/>
  <c r="D178" i="196"/>
  <c r="C178" i="196"/>
  <c r="I175" i="196"/>
  <c r="I179" i="196" s="1"/>
  <c r="H175" i="196"/>
  <c r="H179" i="196" s="1"/>
  <c r="G175" i="196"/>
  <c r="G179" i="196" s="1"/>
  <c r="F175" i="196"/>
  <c r="F179" i="196" s="1"/>
  <c r="E175" i="196"/>
  <c r="E179" i="196" s="1"/>
  <c r="D175" i="196"/>
  <c r="D179" i="196" s="1"/>
  <c r="C175" i="196"/>
  <c r="C179" i="196" s="1"/>
  <c r="I174" i="196"/>
  <c r="H174" i="196"/>
  <c r="G174" i="196"/>
  <c r="F174" i="196"/>
  <c r="E174" i="196"/>
  <c r="D174" i="196"/>
  <c r="C174" i="196"/>
  <c r="I172" i="196"/>
  <c r="I173" i="196" s="1"/>
  <c r="H172" i="196"/>
  <c r="H173" i="196" s="1"/>
  <c r="G172" i="196"/>
  <c r="G173" i="196" s="1"/>
  <c r="F172" i="196"/>
  <c r="F173" i="196" s="1"/>
  <c r="E172" i="196"/>
  <c r="E173" i="196" s="1"/>
  <c r="D172" i="196"/>
  <c r="D173" i="196" s="1"/>
  <c r="C172" i="196"/>
  <c r="C173" i="196" s="1"/>
  <c r="I164" i="196"/>
  <c r="H164" i="196"/>
  <c r="G164" i="196"/>
  <c r="F164" i="196"/>
  <c r="E164" i="196"/>
  <c r="D164" i="196"/>
  <c r="C164" i="196"/>
  <c r="I161" i="196"/>
  <c r="I165" i="196" s="1"/>
  <c r="H161" i="196"/>
  <c r="H165" i="196" s="1"/>
  <c r="G161" i="196"/>
  <c r="G165" i="196" s="1"/>
  <c r="F161" i="196"/>
  <c r="F165" i="196" s="1"/>
  <c r="E161" i="196"/>
  <c r="E165" i="196" s="1"/>
  <c r="D161" i="196"/>
  <c r="D165" i="196" s="1"/>
  <c r="C161" i="196"/>
  <c r="C165" i="196" s="1"/>
  <c r="I160" i="196"/>
  <c r="H160" i="196"/>
  <c r="G160" i="196"/>
  <c r="F160" i="196"/>
  <c r="E160" i="196"/>
  <c r="D160" i="196"/>
  <c r="C160" i="196"/>
  <c r="I158" i="196"/>
  <c r="I159" i="196" s="1"/>
  <c r="H158" i="196"/>
  <c r="H159" i="196" s="1"/>
  <c r="G158" i="196"/>
  <c r="G159" i="196" s="1"/>
  <c r="F158" i="196"/>
  <c r="F159" i="196" s="1"/>
  <c r="E158" i="196"/>
  <c r="E159" i="196" s="1"/>
  <c r="D158" i="196"/>
  <c r="D159" i="196" s="1"/>
  <c r="C158" i="196"/>
  <c r="C159" i="196" s="1"/>
  <c r="I150" i="196"/>
  <c r="H150" i="196"/>
  <c r="G150" i="196"/>
  <c r="F150" i="196"/>
  <c r="E150" i="196"/>
  <c r="D150" i="196"/>
  <c r="C150" i="196"/>
  <c r="I147" i="196"/>
  <c r="I151" i="196" s="1"/>
  <c r="H147" i="196"/>
  <c r="H151" i="196" s="1"/>
  <c r="G147" i="196"/>
  <c r="G151" i="196" s="1"/>
  <c r="F147" i="196"/>
  <c r="F151" i="196" s="1"/>
  <c r="E147" i="196"/>
  <c r="E151" i="196" s="1"/>
  <c r="D147" i="196"/>
  <c r="D151" i="196" s="1"/>
  <c r="C147" i="196"/>
  <c r="C151" i="196" s="1"/>
  <c r="I146" i="196"/>
  <c r="H146" i="196"/>
  <c r="G146" i="196"/>
  <c r="F146" i="196"/>
  <c r="E146" i="196"/>
  <c r="D146" i="196"/>
  <c r="C146" i="196"/>
  <c r="I144" i="196"/>
  <c r="I145" i="196" s="1"/>
  <c r="H144" i="196"/>
  <c r="H145" i="196" s="1"/>
  <c r="G144" i="196"/>
  <c r="G145" i="196" s="1"/>
  <c r="F144" i="196"/>
  <c r="F145" i="196" s="1"/>
  <c r="E144" i="196"/>
  <c r="E145" i="196" s="1"/>
  <c r="D144" i="196"/>
  <c r="D145" i="196" s="1"/>
  <c r="C144" i="196"/>
  <c r="C145" i="196" s="1"/>
  <c r="I136" i="196"/>
  <c r="H136" i="196"/>
  <c r="G136" i="196"/>
  <c r="F136" i="196"/>
  <c r="E136" i="196"/>
  <c r="D136" i="196"/>
  <c r="C136" i="196"/>
  <c r="I133" i="196"/>
  <c r="I137" i="196" s="1"/>
  <c r="H133" i="196"/>
  <c r="H137" i="196" s="1"/>
  <c r="G133" i="196"/>
  <c r="G137" i="196" s="1"/>
  <c r="F133" i="196"/>
  <c r="F137" i="196" s="1"/>
  <c r="E133" i="196"/>
  <c r="E137" i="196" s="1"/>
  <c r="D133" i="196"/>
  <c r="D137" i="196" s="1"/>
  <c r="C133" i="196"/>
  <c r="C137" i="196" s="1"/>
  <c r="I132" i="196"/>
  <c r="H132" i="196"/>
  <c r="G132" i="196"/>
  <c r="F132" i="196"/>
  <c r="E132" i="196"/>
  <c r="D132" i="196"/>
  <c r="C132" i="196"/>
  <c r="I130" i="196"/>
  <c r="I131" i="196" s="1"/>
  <c r="H130" i="196"/>
  <c r="H131" i="196" s="1"/>
  <c r="G130" i="196"/>
  <c r="G131" i="196" s="1"/>
  <c r="F130" i="196"/>
  <c r="F131" i="196" s="1"/>
  <c r="E130" i="196"/>
  <c r="E131" i="196" s="1"/>
  <c r="D130" i="196"/>
  <c r="D131" i="196" s="1"/>
  <c r="C130" i="196"/>
  <c r="C131" i="196" s="1"/>
  <c r="I120" i="196"/>
  <c r="H120" i="196"/>
  <c r="G120" i="196"/>
  <c r="F120" i="196"/>
  <c r="E120" i="196"/>
  <c r="D120" i="196"/>
  <c r="C120" i="196"/>
  <c r="I117" i="196"/>
  <c r="I121" i="196" s="1"/>
  <c r="H117" i="196"/>
  <c r="H121" i="196" s="1"/>
  <c r="G117" i="196"/>
  <c r="G121" i="196" s="1"/>
  <c r="F117" i="196"/>
  <c r="F121" i="196" s="1"/>
  <c r="E117" i="196"/>
  <c r="E121" i="196" s="1"/>
  <c r="D117" i="196"/>
  <c r="D121" i="196" s="1"/>
  <c r="C117" i="196"/>
  <c r="C121" i="196" s="1"/>
  <c r="I116" i="196"/>
  <c r="H116" i="196"/>
  <c r="G116" i="196"/>
  <c r="F116" i="196"/>
  <c r="E116" i="196"/>
  <c r="D116" i="196"/>
  <c r="C116" i="196"/>
  <c r="I114" i="196"/>
  <c r="I115" i="196" s="1"/>
  <c r="H114" i="196"/>
  <c r="H115" i="196" s="1"/>
  <c r="G114" i="196"/>
  <c r="G115" i="196" s="1"/>
  <c r="F114" i="196"/>
  <c r="F115" i="196" s="1"/>
  <c r="E114" i="196"/>
  <c r="E115" i="196" s="1"/>
  <c r="D114" i="196"/>
  <c r="D115" i="196" s="1"/>
  <c r="C114" i="196"/>
  <c r="C115" i="196" s="1"/>
  <c r="I104" i="196"/>
  <c r="H104" i="196"/>
  <c r="G104" i="196"/>
  <c r="F104" i="196"/>
  <c r="E104" i="196"/>
  <c r="D104" i="196"/>
  <c r="C104" i="196"/>
  <c r="I101" i="196"/>
  <c r="I105" i="196" s="1"/>
  <c r="H101" i="196"/>
  <c r="H105" i="196" s="1"/>
  <c r="G101" i="196"/>
  <c r="G105" i="196" s="1"/>
  <c r="F101" i="196"/>
  <c r="F105" i="196" s="1"/>
  <c r="E101" i="196"/>
  <c r="E105" i="196" s="1"/>
  <c r="D101" i="196"/>
  <c r="D105" i="196" s="1"/>
  <c r="C101" i="196"/>
  <c r="C105" i="196" s="1"/>
  <c r="I100" i="196"/>
  <c r="H100" i="196"/>
  <c r="G100" i="196"/>
  <c r="F100" i="196"/>
  <c r="E100" i="196"/>
  <c r="D100" i="196"/>
  <c r="C100" i="196"/>
  <c r="I98" i="196"/>
  <c r="I99" i="196" s="1"/>
  <c r="H98" i="196"/>
  <c r="H99" i="196" s="1"/>
  <c r="G98" i="196"/>
  <c r="G99" i="196" s="1"/>
  <c r="F98" i="196"/>
  <c r="F99" i="196" s="1"/>
  <c r="E98" i="196"/>
  <c r="E99" i="196" s="1"/>
  <c r="D98" i="196"/>
  <c r="D99" i="196" s="1"/>
  <c r="C98" i="196"/>
  <c r="C99" i="196" s="1"/>
  <c r="I90" i="196"/>
  <c r="H90" i="196"/>
  <c r="G90" i="196"/>
  <c r="F90" i="196"/>
  <c r="E90" i="196"/>
  <c r="D90" i="196"/>
  <c r="C90" i="196"/>
  <c r="I87" i="196"/>
  <c r="I91" i="196" s="1"/>
  <c r="H87" i="196"/>
  <c r="H91" i="196" s="1"/>
  <c r="G87" i="196"/>
  <c r="G91" i="196" s="1"/>
  <c r="F87" i="196"/>
  <c r="F91" i="196" s="1"/>
  <c r="E87" i="196"/>
  <c r="E91" i="196" s="1"/>
  <c r="D87" i="196"/>
  <c r="D91" i="196" s="1"/>
  <c r="C87" i="196"/>
  <c r="C91" i="196" s="1"/>
  <c r="I86" i="196"/>
  <c r="H86" i="196"/>
  <c r="G86" i="196"/>
  <c r="F86" i="196"/>
  <c r="E86" i="196"/>
  <c r="D86" i="196"/>
  <c r="C86" i="196"/>
  <c r="I84" i="196"/>
  <c r="I85" i="196" s="1"/>
  <c r="H84" i="196"/>
  <c r="H85" i="196" s="1"/>
  <c r="G84" i="196"/>
  <c r="G85" i="196" s="1"/>
  <c r="F84" i="196"/>
  <c r="F85" i="196" s="1"/>
  <c r="E84" i="196"/>
  <c r="E85" i="196" s="1"/>
  <c r="D84" i="196"/>
  <c r="D85" i="196" s="1"/>
  <c r="C84" i="196"/>
  <c r="C85" i="196" s="1"/>
  <c r="I74" i="196"/>
  <c r="H74" i="196"/>
  <c r="G74" i="196"/>
  <c r="F74" i="196"/>
  <c r="E74" i="196"/>
  <c r="D74" i="196"/>
  <c r="C74" i="196"/>
  <c r="I71" i="196"/>
  <c r="I75" i="196" s="1"/>
  <c r="H71" i="196"/>
  <c r="H75" i="196" s="1"/>
  <c r="G71" i="196"/>
  <c r="G75" i="196" s="1"/>
  <c r="F71" i="196"/>
  <c r="F75" i="196" s="1"/>
  <c r="E71" i="196"/>
  <c r="E75" i="196" s="1"/>
  <c r="D71" i="196"/>
  <c r="D75" i="196" s="1"/>
  <c r="C71" i="196"/>
  <c r="C75" i="196" s="1"/>
  <c r="I70" i="196"/>
  <c r="H70" i="196"/>
  <c r="G70" i="196"/>
  <c r="F70" i="196"/>
  <c r="E70" i="196"/>
  <c r="D70" i="196"/>
  <c r="C70" i="196"/>
  <c r="I68" i="196"/>
  <c r="I69" i="196" s="1"/>
  <c r="H68" i="196"/>
  <c r="H69" i="196" s="1"/>
  <c r="G68" i="196"/>
  <c r="G69" i="196" s="1"/>
  <c r="F68" i="196"/>
  <c r="F69" i="196" s="1"/>
  <c r="E68" i="196"/>
  <c r="E69" i="196" s="1"/>
  <c r="D68" i="196"/>
  <c r="D69" i="196" s="1"/>
  <c r="C68" i="196"/>
  <c r="C69" i="196" s="1"/>
  <c r="I60" i="196"/>
  <c r="H60" i="196"/>
  <c r="G60" i="196"/>
  <c r="F60" i="196"/>
  <c r="E60" i="196"/>
  <c r="D60" i="196"/>
  <c r="C60" i="196"/>
  <c r="I57" i="196"/>
  <c r="I61" i="196" s="1"/>
  <c r="H57" i="196"/>
  <c r="H61" i="196" s="1"/>
  <c r="G57" i="196"/>
  <c r="G61" i="196" s="1"/>
  <c r="F57" i="196"/>
  <c r="F61" i="196" s="1"/>
  <c r="E57" i="196"/>
  <c r="E61" i="196" s="1"/>
  <c r="D57" i="196"/>
  <c r="D61" i="196" s="1"/>
  <c r="C57" i="196"/>
  <c r="C61" i="196" s="1"/>
  <c r="I56" i="196"/>
  <c r="H56" i="196"/>
  <c r="G56" i="196"/>
  <c r="F56" i="196"/>
  <c r="E56" i="196"/>
  <c r="D56" i="196"/>
  <c r="C56" i="196"/>
  <c r="I54" i="196"/>
  <c r="I55" i="196" s="1"/>
  <c r="H54" i="196"/>
  <c r="H55" i="196" s="1"/>
  <c r="G54" i="196"/>
  <c r="G55" i="196" s="1"/>
  <c r="F54" i="196"/>
  <c r="F55" i="196" s="1"/>
  <c r="E54" i="196"/>
  <c r="E55" i="196" s="1"/>
  <c r="D54" i="196"/>
  <c r="D55" i="196" s="1"/>
  <c r="C54" i="196"/>
  <c r="C55" i="196" s="1"/>
  <c r="I44" i="196"/>
  <c r="H44" i="196"/>
  <c r="G44" i="196"/>
  <c r="F44" i="196"/>
  <c r="E44" i="196"/>
  <c r="D44" i="196"/>
  <c r="C44" i="196"/>
  <c r="I41" i="196"/>
  <c r="I45" i="196" s="1"/>
  <c r="H41" i="196"/>
  <c r="H45" i="196" s="1"/>
  <c r="G41" i="196"/>
  <c r="G45" i="196" s="1"/>
  <c r="F41" i="196"/>
  <c r="F45" i="196" s="1"/>
  <c r="E41" i="196"/>
  <c r="E45" i="196" s="1"/>
  <c r="D41" i="196"/>
  <c r="D45" i="196" s="1"/>
  <c r="C41" i="196"/>
  <c r="C45" i="196" s="1"/>
  <c r="I40" i="196"/>
  <c r="H40" i="196"/>
  <c r="G40" i="196"/>
  <c r="F40" i="196"/>
  <c r="E40" i="196"/>
  <c r="D40" i="196"/>
  <c r="C40" i="196"/>
  <c r="I38" i="196"/>
  <c r="I39" i="196" s="1"/>
  <c r="H38" i="196"/>
  <c r="H39" i="196" s="1"/>
  <c r="G38" i="196"/>
  <c r="G39" i="196" s="1"/>
  <c r="F38" i="196"/>
  <c r="F39" i="196" s="1"/>
  <c r="E38" i="196"/>
  <c r="E39" i="196" s="1"/>
  <c r="D38" i="196"/>
  <c r="D39" i="196" s="1"/>
  <c r="C38" i="196"/>
  <c r="C39" i="196" s="1"/>
  <c r="I30" i="196"/>
  <c r="H30" i="196"/>
  <c r="G30" i="196"/>
  <c r="F30" i="196"/>
  <c r="E30" i="196"/>
  <c r="D30" i="196"/>
  <c r="C30" i="196"/>
  <c r="I27" i="196"/>
  <c r="I31" i="196" s="1"/>
  <c r="H27" i="196"/>
  <c r="H31" i="196" s="1"/>
  <c r="G27" i="196"/>
  <c r="G31" i="196" s="1"/>
  <c r="F27" i="196"/>
  <c r="F31" i="196" s="1"/>
  <c r="E27" i="196"/>
  <c r="E31" i="196" s="1"/>
  <c r="D27" i="196"/>
  <c r="D31" i="196" s="1"/>
  <c r="C27" i="196"/>
  <c r="C31" i="196" s="1"/>
  <c r="I26" i="196"/>
  <c r="H26" i="196"/>
  <c r="G26" i="196"/>
  <c r="F26" i="196"/>
  <c r="E26" i="196"/>
  <c r="D26" i="196"/>
  <c r="C26" i="196"/>
  <c r="I24" i="196"/>
  <c r="I25" i="196" s="1"/>
  <c r="H24" i="196"/>
  <c r="H25" i="196" s="1"/>
  <c r="G24" i="196"/>
  <c r="G25" i="196" s="1"/>
  <c r="F24" i="196"/>
  <c r="F25" i="196" s="1"/>
  <c r="E24" i="196"/>
  <c r="E25" i="196" s="1"/>
  <c r="D24" i="196"/>
  <c r="D25" i="196" s="1"/>
  <c r="C24" i="196"/>
  <c r="C25" i="196" s="1"/>
  <c r="I16" i="196"/>
  <c r="H16" i="196"/>
  <c r="G16" i="196"/>
  <c r="F16" i="196"/>
  <c r="E16" i="196"/>
  <c r="D16" i="196"/>
  <c r="C16" i="196"/>
  <c r="I13" i="196"/>
  <c r="I17" i="196" s="1"/>
  <c r="H13" i="196"/>
  <c r="H17" i="196" s="1"/>
  <c r="G13" i="196"/>
  <c r="G17" i="196" s="1"/>
  <c r="F13" i="196"/>
  <c r="F17" i="196" s="1"/>
  <c r="E13" i="196"/>
  <c r="E17" i="196" s="1"/>
  <c r="D13" i="196"/>
  <c r="D17" i="196" s="1"/>
  <c r="C13" i="196"/>
  <c r="C17" i="196" s="1"/>
  <c r="I12" i="196"/>
  <c r="H12" i="196"/>
  <c r="G12" i="196"/>
  <c r="F12" i="196"/>
  <c r="E12" i="196"/>
  <c r="D12" i="196"/>
  <c r="C12" i="196"/>
  <c r="I10" i="196"/>
  <c r="I11" i="196" s="1"/>
  <c r="H10" i="196"/>
  <c r="H11" i="196" s="1"/>
  <c r="G10" i="196"/>
  <c r="G11" i="196" s="1"/>
  <c r="F10" i="196"/>
  <c r="F11" i="196" s="1"/>
  <c r="E10" i="196"/>
  <c r="E11" i="196" s="1"/>
  <c r="D10" i="196"/>
  <c r="D11" i="196" s="1"/>
  <c r="C10" i="196"/>
  <c r="C11" i="196" s="1"/>
  <c r="I192" i="195"/>
  <c r="H192" i="195"/>
  <c r="G192" i="195"/>
  <c r="F192" i="195"/>
  <c r="E192" i="195"/>
  <c r="D192" i="195"/>
  <c r="C192" i="195"/>
  <c r="I189" i="195"/>
  <c r="I193" i="195" s="1"/>
  <c r="H189" i="195"/>
  <c r="H193" i="195" s="1"/>
  <c r="G189" i="195"/>
  <c r="G193" i="195" s="1"/>
  <c r="F189" i="195"/>
  <c r="F193" i="195" s="1"/>
  <c r="E189" i="195"/>
  <c r="E193" i="195" s="1"/>
  <c r="D189" i="195"/>
  <c r="D193" i="195" s="1"/>
  <c r="C189" i="195"/>
  <c r="C193" i="195" s="1"/>
  <c r="I188" i="195"/>
  <c r="H188" i="195"/>
  <c r="G188" i="195"/>
  <c r="F188" i="195"/>
  <c r="E188" i="195"/>
  <c r="D188" i="195"/>
  <c r="C188" i="195"/>
  <c r="I186" i="195"/>
  <c r="I187" i="195" s="1"/>
  <c r="H186" i="195"/>
  <c r="H187" i="195" s="1"/>
  <c r="G186" i="195"/>
  <c r="G187" i="195" s="1"/>
  <c r="F186" i="195"/>
  <c r="F187" i="195" s="1"/>
  <c r="E186" i="195"/>
  <c r="E187" i="195" s="1"/>
  <c r="D186" i="195"/>
  <c r="D187" i="195" s="1"/>
  <c r="C186" i="195"/>
  <c r="C187" i="195" s="1"/>
  <c r="I178" i="195"/>
  <c r="H178" i="195"/>
  <c r="G178" i="195"/>
  <c r="F178" i="195"/>
  <c r="E178" i="195"/>
  <c r="D178" i="195"/>
  <c r="C178" i="195"/>
  <c r="I175" i="195"/>
  <c r="I179" i="195" s="1"/>
  <c r="H175" i="195"/>
  <c r="H179" i="195" s="1"/>
  <c r="G175" i="195"/>
  <c r="G179" i="195" s="1"/>
  <c r="F175" i="195"/>
  <c r="F179" i="195" s="1"/>
  <c r="E175" i="195"/>
  <c r="E179" i="195" s="1"/>
  <c r="D175" i="195"/>
  <c r="D179" i="195" s="1"/>
  <c r="C175" i="195"/>
  <c r="C179" i="195" s="1"/>
  <c r="I174" i="195"/>
  <c r="H174" i="195"/>
  <c r="G174" i="195"/>
  <c r="F174" i="195"/>
  <c r="E174" i="195"/>
  <c r="D174" i="195"/>
  <c r="C174" i="195"/>
  <c r="I172" i="195"/>
  <c r="I173" i="195" s="1"/>
  <c r="H172" i="195"/>
  <c r="H173" i="195" s="1"/>
  <c r="G172" i="195"/>
  <c r="G173" i="195" s="1"/>
  <c r="F172" i="195"/>
  <c r="F173" i="195" s="1"/>
  <c r="E172" i="195"/>
  <c r="E173" i="195" s="1"/>
  <c r="D172" i="195"/>
  <c r="D173" i="195" s="1"/>
  <c r="C172" i="195"/>
  <c r="C173" i="195" s="1"/>
  <c r="I164" i="195"/>
  <c r="H164" i="195"/>
  <c r="G164" i="195"/>
  <c r="F164" i="195"/>
  <c r="E164" i="195"/>
  <c r="D164" i="195"/>
  <c r="C164" i="195"/>
  <c r="I161" i="195"/>
  <c r="I165" i="195" s="1"/>
  <c r="H161" i="195"/>
  <c r="H165" i="195" s="1"/>
  <c r="G161" i="195"/>
  <c r="G165" i="195" s="1"/>
  <c r="F161" i="195"/>
  <c r="F165" i="195" s="1"/>
  <c r="E161" i="195"/>
  <c r="E165" i="195" s="1"/>
  <c r="D161" i="195"/>
  <c r="D165" i="195" s="1"/>
  <c r="C161" i="195"/>
  <c r="C165" i="195" s="1"/>
  <c r="I160" i="195"/>
  <c r="H160" i="195"/>
  <c r="G160" i="195"/>
  <c r="F160" i="195"/>
  <c r="E160" i="195"/>
  <c r="D160" i="195"/>
  <c r="C160" i="195"/>
  <c r="I158" i="195"/>
  <c r="I159" i="195" s="1"/>
  <c r="H158" i="195"/>
  <c r="H159" i="195" s="1"/>
  <c r="G158" i="195"/>
  <c r="G159" i="195" s="1"/>
  <c r="F158" i="195"/>
  <c r="F159" i="195" s="1"/>
  <c r="E158" i="195"/>
  <c r="E159" i="195" s="1"/>
  <c r="D158" i="195"/>
  <c r="D159" i="195" s="1"/>
  <c r="C158" i="195"/>
  <c r="C159" i="195" s="1"/>
  <c r="I150" i="195"/>
  <c r="H150" i="195"/>
  <c r="G150" i="195"/>
  <c r="F150" i="195"/>
  <c r="E150" i="195"/>
  <c r="D150" i="195"/>
  <c r="C150" i="195"/>
  <c r="I147" i="195"/>
  <c r="I151" i="195" s="1"/>
  <c r="H147" i="195"/>
  <c r="H151" i="195" s="1"/>
  <c r="G147" i="195"/>
  <c r="G151" i="195" s="1"/>
  <c r="F147" i="195"/>
  <c r="F151" i="195" s="1"/>
  <c r="E147" i="195"/>
  <c r="E151" i="195" s="1"/>
  <c r="D147" i="195"/>
  <c r="D151" i="195" s="1"/>
  <c r="C147" i="195"/>
  <c r="C151" i="195" s="1"/>
  <c r="I146" i="195"/>
  <c r="H146" i="195"/>
  <c r="G146" i="195"/>
  <c r="F146" i="195"/>
  <c r="E146" i="195"/>
  <c r="D146" i="195"/>
  <c r="C146" i="195"/>
  <c r="I144" i="195"/>
  <c r="I145" i="195" s="1"/>
  <c r="H144" i="195"/>
  <c r="H145" i="195" s="1"/>
  <c r="G144" i="195"/>
  <c r="G145" i="195" s="1"/>
  <c r="F144" i="195"/>
  <c r="F145" i="195" s="1"/>
  <c r="E144" i="195"/>
  <c r="E145" i="195" s="1"/>
  <c r="D144" i="195"/>
  <c r="D145" i="195" s="1"/>
  <c r="C144" i="195"/>
  <c r="C145" i="195" s="1"/>
  <c r="I136" i="195"/>
  <c r="H136" i="195"/>
  <c r="G136" i="195"/>
  <c r="F136" i="195"/>
  <c r="E136" i="195"/>
  <c r="D136" i="195"/>
  <c r="C136" i="195"/>
  <c r="I133" i="195"/>
  <c r="I137" i="195" s="1"/>
  <c r="H133" i="195"/>
  <c r="H137" i="195" s="1"/>
  <c r="G133" i="195"/>
  <c r="G137" i="195" s="1"/>
  <c r="F133" i="195"/>
  <c r="F137" i="195" s="1"/>
  <c r="E133" i="195"/>
  <c r="E137" i="195" s="1"/>
  <c r="D133" i="195"/>
  <c r="D137" i="195" s="1"/>
  <c r="C133" i="195"/>
  <c r="C137" i="195" s="1"/>
  <c r="I132" i="195"/>
  <c r="H132" i="195"/>
  <c r="G132" i="195"/>
  <c r="F132" i="195"/>
  <c r="E132" i="195"/>
  <c r="D132" i="195"/>
  <c r="C132" i="195"/>
  <c r="I130" i="195"/>
  <c r="I131" i="195" s="1"/>
  <c r="H130" i="195"/>
  <c r="H131" i="195" s="1"/>
  <c r="G130" i="195"/>
  <c r="G131" i="195" s="1"/>
  <c r="F130" i="195"/>
  <c r="F131" i="195" s="1"/>
  <c r="E130" i="195"/>
  <c r="E131" i="195" s="1"/>
  <c r="D130" i="195"/>
  <c r="D131" i="195" s="1"/>
  <c r="C130" i="195"/>
  <c r="C131" i="195" s="1"/>
  <c r="I120" i="195"/>
  <c r="H120" i="195"/>
  <c r="G120" i="195"/>
  <c r="F120" i="195"/>
  <c r="E120" i="195"/>
  <c r="D120" i="195"/>
  <c r="C120" i="195"/>
  <c r="I117" i="195"/>
  <c r="I121" i="195" s="1"/>
  <c r="H117" i="195"/>
  <c r="H121" i="195" s="1"/>
  <c r="G117" i="195"/>
  <c r="G121" i="195" s="1"/>
  <c r="F117" i="195"/>
  <c r="F121" i="195" s="1"/>
  <c r="E117" i="195"/>
  <c r="E121" i="195" s="1"/>
  <c r="D117" i="195"/>
  <c r="D121" i="195" s="1"/>
  <c r="C117" i="195"/>
  <c r="C121" i="195" s="1"/>
  <c r="I116" i="195"/>
  <c r="H116" i="195"/>
  <c r="G116" i="195"/>
  <c r="F116" i="195"/>
  <c r="E116" i="195"/>
  <c r="D116" i="195"/>
  <c r="C116" i="195"/>
  <c r="I114" i="195"/>
  <c r="I115" i="195" s="1"/>
  <c r="H114" i="195"/>
  <c r="H115" i="195" s="1"/>
  <c r="G114" i="195"/>
  <c r="G115" i="195" s="1"/>
  <c r="F114" i="195"/>
  <c r="F115" i="195" s="1"/>
  <c r="E114" i="195"/>
  <c r="E115" i="195" s="1"/>
  <c r="D114" i="195"/>
  <c r="D115" i="195" s="1"/>
  <c r="C114" i="195"/>
  <c r="C115" i="195" s="1"/>
  <c r="I104" i="195"/>
  <c r="H104" i="195"/>
  <c r="G104" i="195"/>
  <c r="F104" i="195"/>
  <c r="E104" i="195"/>
  <c r="D104" i="195"/>
  <c r="C104" i="195"/>
  <c r="I101" i="195"/>
  <c r="I105" i="195" s="1"/>
  <c r="H101" i="195"/>
  <c r="H105" i="195" s="1"/>
  <c r="G101" i="195"/>
  <c r="G105" i="195" s="1"/>
  <c r="F101" i="195"/>
  <c r="F105" i="195" s="1"/>
  <c r="E101" i="195"/>
  <c r="E105" i="195" s="1"/>
  <c r="D101" i="195"/>
  <c r="D105" i="195" s="1"/>
  <c r="C101" i="195"/>
  <c r="C105" i="195" s="1"/>
  <c r="I100" i="195"/>
  <c r="H100" i="195"/>
  <c r="G100" i="195"/>
  <c r="F100" i="195"/>
  <c r="E100" i="195"/>
  <c r="D100" i="195"/>
  <c r="C100" i="195"/>
  <c r="I98" i="195"/>
  <c r="I99" i="195" s="1"/>
  <c r="H98" i="195"/>
  <c r="H99" i="195" s="1"/>
  <c r="G98" i="195"/>
  <c r="G99" i="195" s="1"/>
  <c r="F98" i="195"/>
  <c r="F99" i="195" s="1"/>
  <c r="E98" i="195"/>
  <c r="E99" i="195" s="1"/>
  <c r="D98" i="195"/>
  <c r="D99" i="195" s="1"/>
  <c r="C98" i="195"/>
  <c r="C99" i="195" s="1"/>
  <c r="I90" i="195"/>
  <c r="H90" i="195"/>
  <c r="G90" i="195"/>
  <c r="F90" i="195"/>
  <c r="E90" i="195"/>
  <c r="D90" i="195"/>
  <c r="C90" i="195"/>
  <c r="I87" i="195"/>
  <c r="I91" i="195" s="1"/>
  <c r="H87" i="195"/>
  <c r="H91" i="195" s="1"/>
  <c r="G87" i="195"/>
  <c r="G91" i="195" s="1"/>
  <c r="F87" i="195"/>
  <c r="F91" i="195" s="1"/>
  <c r="E87" i="195"/>
  <c r="E91" i="195" s="1"/>
  <c r="D87" i="195"/>
  <c r="D91" i="195" s="1"/>
  <c r="C87" i="195"/>
  <c r="C91" i="195" s="1"/>
  <c r="I86" i="195"/>
  <c r="H86" i="195"/>
  <c r="G86" i="195"/>
  <c r="F86" i="195"/>
  <c r="E86" i="195"/>
  <c r="D86" i="195"/>
  <c r="C86" i="195"/>
  <c r="I84" i="195"/>
  <c r="I85" i="195" s="1"/>
  <c r="H84" i="195"/>
  <c r="H85" i="195" s="1"/>
  <c r="G84" i="195"/>
  <c r="G85" i="195" s="1"/>
  <c r="F84" i="195"/>
  <c r="F85" i="195" s="1"/>
  <c r="E84" i="195"/>
  <c r="E85" i="195" s="1"/>
  <c r="D84" i="195"/>
  <c r="D85" i="195" s="1"/>
  <c r="C84" i="195"/>
  <c r="C85" i="195" s="1"/>
  <c r="I74" i="195"/>
  <c r="H74" i="195"/>
  <c r="G74" i="195"/>
  <c r="F74" i="195"/>
  <c r="E74" i="195"/>
  <c r="D74" i="195"/>
  <c r="C74" i="195"/>
  <c r="I71" i="195"/>
  <c r="I75" i="195" s="1"/>
  <c r="H71" i="195"/>
  <c r="H75" i="195" s="1"/>
  <c r="G71" i="195"/>
  <c r="G75" i="195" s="1"/>
  <c r="F71" i="195"/>
  <c r="F75" i="195" s="1"/>
  <c r="E71" i="195"/>
  <c r="E75" i="195" s="1"/>
  <c r="D71" i="195"/>
  <c r="D75" i="195" s="1"/>
  <c r="C71" i="195"/>
  <c r="C75" i="195" s="1"/>
  <c r="I70" i="195"/>
  <c r="H70" i="195"/>
  <c r="G70" i="195"/>
  <c r="F70" i="195"/>
  <c r="E70" i="195"/>
  <c r="D70" i="195"/>
  <c r="C70" i="195"/>
  <c r="I68" i="195"/>
  <c r="I69" i="195" s="1"/>
  <c r="H68" i="195"/>
  <c r="H69" i="195" s="1"/>
  <c r="G68" i="195"/>
  <c r="G69" i="195" s="1"/>
  <c r="F68" i="195"/>
  <c r="F69" i="195" s="1"/>
  <c r="E68" i="195"/>
  <c r="E69" i="195" s="1"/>
  <c r="D68" i="195"/>
  <c r="D69" i="195" s="1"/>
  <c r="C68" i="195"/>
  <c r="C69" i="195" s="1"/>
  <c r="I60" i="195"/>
  <c r="H60" i="195"/>
  <c r="G60" i="195"/>
  <c r="F60" i="195"/>
  <c r="E60" i="195"/>
  <c r="D60" i="195"/>
  <c r="C60" i="195"/>
  <c r="I57" i="195"/>
  <c r="I61" i="195" s="1"/>
  <c r="H57" i="195"/>
  <c r="H61" i="195" s="1"/>
  <c r="G57" i="195"/>
  <c r="G61" i="195" s="1"/>
  <c r="F57" i="195"/>
  <c r="F61" i="195" s="1"/>
  <c r="E57" i="195"/>
  <c r="E61" i="195" s="1"/>
  <c r="D57" i="195"/>
  <c r="D61" i="195" s="1"/>
  <c r="C57" i="195"/>
  <c r="C61" i="195" s="1"/>
  <c r="I56" i="195"/>
  <c r="H56" i="195"/>
  <c r="G56" i="195"/>
  <c r="F56" i="195"/>
  <c r="E56" i="195"/>
  <c r="D56" i="195"/>
  <c r="C56" i="195"/>
  <c r="I54" i="195"/>
  <c r="I55" i="195" s="1"/>
  <c r="H54" i="195"/>
  <c r="H55" i="195" s="1"/>
  <c r="G54" i="195"/>
  <c r="G55" i="195" s="1"/>
  <c r="F54" i="195"/>
  <c r="F55" i="195" s="1"/>
  <c r="E54" i="195"/>
  <c r="E55" i="195" s="1"/>
  <c r="D54" i="195"/>
  <c r="D55" i="195" s="1"/>
  <c r="C54" i="195"/>
  <c r="C55" i="195" s="1"/>
  <c r="I44" i="195"/>
  <c r="H44" i="195"/>
  <c r="G44" i="195"/>
  <c r="F44" i="195"/>
  <c r="E44" i="195"/>
  <c r="D44" i="195"/>
  <c r="C44" i="195"/>
  <c r="I41" i="195"/>
  <c r="I45" i="195" s="1"/>
  <c r="H41" i="195"/>
  <c r="H45" i="195" s="1"/>
  <c r="G41" i="195"/>
  <c r="G45" i="195" s="1"/>
  <c r="F41" i="195"/>
  <c r="F45" i="195" s="1"/>
  <c r="E41" i="195"/>
  <c r="E45" i="195" s="1"/>
  <c r="D41" i="195"/>
  <c r="D45" i="195" s="1"/>
  <c r="C41" i="195"/>
  <c r="C45" i="195" s="1"/>
  <c r="I40" i="195"/>
  <c r="H40" i="195"/>
  <c r="G40" i="195"/>
  <c r="F40" i="195"/>
  <c r="E40" i="195"/>
  <c r="D40" i="195"/>
  <c r="C40" i="195"/>
  <c r="I38" i="195"/>
  <c r="I39" i="195" s="1"/>
  <c r="H38" i="195"/>
  <c r="H39" i="195" s="1"/>
  <c r="G38" i="195"/>
  <c r="G39" i="195" s="1"/>
  <c r="F38" i="195"/>
  <c r="F39" i="195" s="1"/>
  <c r="E38" i="195"/>
  <c r="E39" i="195" s="1"/>
  <c r="D38" i="195"/>
  <c r="D39" i="195" s="1"/>
  <c r="C38" i="195"/>
  <c r="C39" i="195" s="1"/>
  <c r="I30" i="195"/>
  <c r="H30" i="195"/>
  <c r="G30" i="195"/>
  <c r="F30" i="195"/>
  <c r="E30" i="195"/>
  <c r="D30" i="195"/>
  <c r="C30" i="195"/>
  <c r="I27" i="195"/>
  <c r="I31" i="195" s="1"/>
  <c r="H27" i="195"/>
  <c r="H31" i="195" s="1"/>
  <c r="G27" i="195"/>
  <c r="G31" i="195" s="1"/>
  <c r="F27" i="195"/>
  <c r="F31" i="195" s="1"/>
  <c r="E27" i="195"/>
  <c r="E31" i="195" s="1"/>
  <c r="D27" i="195"/>
  <c r="D31" i="195" s="1"/>
  <c r="C27" i="195"/>
  <c r="C31" i="195" s="1"/>
  <c r="I26" i="195"/>
  <c r="H26" i="195"/>
  <c r="G26" i="195"/>
  <c r="F26" i="195"/>
  <c r="E26" i="195"/>
  <c r="D26" i="195"/>
  <c r="C26" i="195"/>
  <c r="I24" i="195"/>
  <c r="I25" i="195" s="1"/>
  <c r="H24" i="195"/>
  <c r="H25" i="195" s="1"/>
  <c r="G24" i="195"/>
  <c r="G25" i="195" s="1"/>
  <c r="F24" i="195"/>
  <c r="F25" i="195" s="1"/>
  <c r="E24" i="195"/>
  <c r="E25" i="195" s="1"/>
  <c r="D24" i="195"/>
  <c r="D25" i="195" s="1"/>
  <c r="C24" i="195"/>
  <c r="C25" i="195" s="1"/>
  <c r="I16" i="195"/>
  <c r="H16" i="195"/>
  <c r="G16" i="195"/>
  <c r="F16" i="195"/>
  <c r="E16" i="195"/>
  <c r="D16" i="195"/>
  <c r="C16" i="195"/>
  <c r="I13" i="195"/>
  <c r="I17" i="195" s="1"/>
  <c r="H13" i="195"/>
  <c r="H17" i="195" s="1"/>
  <c r="G13" i="195"/>
  <c r="G17" i="195" s="1"/>
  <c r="F13" i="195"/>
  <c r="F17" i="195" s="1"/>
  <c r="E13" i="195"/>
  <c r="E17" i="195" s="1"/>
  <c r="D13" i="195"/>
  <c r="D17" i="195" s="1"/>
  <c r="C13" i="195"/>
  <c r="C17" i="195" s="1"/>
  <c r="I12" i="195"/>
  <c r="H12" i="195"/>
  <c r="G12" i="195"/>
  <c r="F12" i="195"/>
  <c r="E12" i="195"/>
  <c r="D12" i="195"/>
  <c r="C12" i="195"/>
  <c r="I10" i="195"/>
  <c r="I11" i="195" s="1"/>
  <c r="H10" i="195"/>
  <c r="H11" i="195" s="1"/>
  <c r="G10" i="195"/>
  <c r="G11" i="195" s="1"/>
  <c r="F10" i="195"/>
  <c r="F11" i="195" s="1"/>
  <c r="E10" i="195"/>
  <c r="E11" i="195" s="1"/>
  <c r="D10" i="195"/>
  <c r="D11" i="195" s="1"/>
  <c r="C10" i="195"/>
  <c r="C11" i="195" s="1"/>
  <c r="I192" i="194"/>
  <c r="H192" i="194"/>
  <c r="G192" i="194"/>
  <c r="F192" i="194"/>
  <c r="E192" i="194"/>
  <c r="D192" i="194"/>
  <c r="C192" i="194"/>
  <c r="I189" i="194"/>
  <c r="I193" i="194" s="1"/>
  <c r="H189" i="194"/>
  <c r="H193" i="194" s="1"/>
  <c r="G189" i="194"/>
  <c r="G193" i="194" s="1"/>
  <c r="F189" i="194"/>
  <c r="F193" i="194" s="1"/>
  <c r="E189" i="194"/>
  <c r="E193" i="194" s="1"/>
  <c r="D189" i="194"/>
  <c r="D193" i="194" s="1"/>
  <c r="C189" i="194"/>
  <c r="C193" i="194" s="1"/>
  <c r="I188" i="194"/>
  <c r="H188" i="194"/>
  <c r="G188" i="194"/>
  <c r="F188" i="194"/>
  <c r="E188" i="194"/>
  <c r="D188" i="194"/>
  <c r="C188" i="194"/>
  <c r="I186" i="194"/>
  <c r="I187" i="194" s="1"/>
  <c r="H186" i="194"/>
  <c r="H187" i="194" s="1"/>
  <c r="G186" i="194"/>
  <c r="G187" i="194" s="1"/>
  <c r="F186" i="194"/>
  <c r="F187" i="194" s="1"/>
  <c r="E186" i="194"/>
  <c r="E187" i="194" s="1"/>
  <c r="D186" i="194"/>
  <c r="D187" i="194" s="1"/>
  <c r="C186" i="194"/>
  <c r="C187" i="194" s="1"/>
  <c r="I178" i="194"/>
  <c r="H178" i="194"/>
  <c r="G178" i="194"/>
  <c r="F178" i="194"/>
  <c r="E178" i="194"/>
  <c r="D178" i="194"/>
  <c r="C178" i="194"/>
  <c r="I175" i="194"/>
  <c r="I179" i="194" s="1"/>
  <c r="H175" i="194"/>
  <c r="H179" i="194" s="1"/>
  <c r="G175" i="194"/>
  <c r="G179" i="194" s="1"/>
  <c r="F175" i="194"/>
  <c r="F179" i="194" s="1"/>
  <c r="E175" i="194"/>
  <c r="E179" i="194" s="1"/>
  <c r="D175" i="194"/>
  <c r="D179" i="194" s="1"/>
  <c r="C175" i="194"/>
  <c r="C179" i="194" s="1"/>
  <c r="I174" i="194"/>
  <c r="H174" i="194"/>
  <c r="G174" i="194"/>
  <c r="F174" i="194"/>
  <c r="E174" i="194"/>
  <c r="D174" i="194"/>
  <c r="C174" i="194"/>
  <c r="I172" i="194"/>
  <c r="I173" i="194" s="1"/>
  <c r="H172" i="194"/>
  <c r="H173" i="194" s="1"/>
  <c r="G172" i="194"/>
  <c r="G173" i="194" s="1"/>
  <c r="F172" i="194"/>
  <c r="F173" i="194" s="1"/>
  <c r="E172" i="194"/>
  <c r="E173" i="194" s="1"/>
  <c r="D172" i="194"/>
  <c r="D173" i="194" s="1"/>
  <c r="C172" i="194"/>
  <c r="C173" i="194" s="1"/>
  <c r="I164" i="194"/>
  <c r="H164" i="194"/>
  <c r="G164" i="194"/>
  <c r="F164" i="194"/>
  <c r="E164" i="194"/>
  <c r="D164" i="194"/>
  <c r="C164" i="194"/>
  <c r="I161" i="194"/>
  <c r="I165" i="194" s="1"/>
  <c r="H161" i="194"/>
  <c r="H165" i="194" s="1"/>
  <c r="G161" i="194"/>
  <c r="G165" i="194" s="1"/>
  <c r="F161" i="194"/>
  <c r="F165" i="194" s="1"/>
  <c r="E161" i="194"/>
  <c r="E165" i="194" s="1"/>
  <c r="D161" i="194"/>
  <c r="D165" i="194" s="1"/>
  <c r="C161" i="194"/>
  <c r="C165" i="194" s="1"/>
  <c r="I160" i="194"/>
  <c r="H160" i="194"/>
  <c r="G160" i="194"/>
  <c r="F160" i="194"/>
  <c r="E160" i="194"/>
  <c r="D160" i="194"/>
  <c r="C160" i="194"/>
  <c r="I158" i="194"/>
  <c r="I159" i="194" s="1"/>
  <c r="H158" i="194"/>
  <c r="H159" i="194" s="1"/>
  <c r="G158" i="194"/>
  <c r="G159" i="194" s="1"/>
  <c r="F158" i="194"/>
  <c r="F159" i="194" s="1"/>
  <c r="E158" i="194"/>
  <c r="E159" i="194" s="1"/>
  <c r="D158" i="194"/>
  <c r="D159" i="194" s="1"/>
  <c r="C158" i="194"/>
  <c r="C159" i="194" s="1"/>
  <c r="I150" i="194"/>
  <c r="H150" i="194"/>
  <c r="G150" i="194"/>
  <c r="F150" i="194"/>
  <c r="E150" i="194"/>
  <c r="D150" i="194"/>
  <c r="C150" i="194"/>
  <c r="I147" i="194"/>
  <c r="I151" i="194" s="1"/>
  <c r="H147" i="194"/>
  <c r="H151" i="194" s="1"/>
  <c r="G147" i="194"/>
  <c r="G151" i="194" s="1"/>
  <c r="F147" i="194"/>
  <c r="F151" i="194" s="1"/>
  <c r="E147" i="194"/>
  <c r="E151" i="194" s="1"/>
  <c r="D147" i="194"/>
  <c r="D151" i="194" s="1"/>
  <c r="C147" i="194"/>
  <c r="C151" i="194" s="1"/>
  <c r="I146" i="194"/>
  <c r="H146" i="194"/>
  <c r="G146" i="194"/>
  <c r="F146" i="194"/>
  <c r="E146" i="194"/>
  <c r="D146" i="194"/>
  <c r="C146" i="194"/>
  <c r="I144" i="194"/>
  <c r="I145" i="194" s="1"/>
  <c r="H144" i="194"/>
  <c r="H145" i="194" s="1"/>
  <c r="G144" i="194"/>
  <c r="G145" i="194" s="1"/>
  <c r="F144" i="194"/>
  <c r="F145" i="194" s="1"/>
  <c r="E144" i="194"/>
  <c r="E145" i="194" s="1"/>
  <c r="D144" i="194"/>
  <c r="D145" i="194" s="1"/>
  <c r="C144" i="194"/>
  <c r="C145" i="194" s="1"/>
  <c r="I136" i="194"/>
  <c r="H136" i="194"/>
  <c r="G136" i="194"/>
  <c r="F136" i="194"/>
  <c r="E136" i="194"/>
  <c r="D136" i="194"/>
  <c r="C136" i="194"/>
  <c r="I133" i="194"/>
  <c r="I137" i="194" s="1"/>
  <c r="H133" i="194"/>
  <c r="H137" i="194" s="1"/>
  <c r="G133" i="194"/>
  <c r="G137" i="194" s="1"/>
  <c r="F133" i="194"/>
  <c r="F137" i="194" s="1"/>
  <c r="E133" i="194"/>
  <c r="E137" i="194" s="1"/>
  <c r="D133" i="194"/>
  <c r="D137" i="194" s="1"/>
  <c r="C133" i="194"/>
  <c r="C137" i="194" s="1"/>
  <c r="I132" i="194"/>
  <c r="H132" i="194"/>
  <c r="G132" i="194"/>
  <c r="F132" i="194"/>
  <c r="E132" i="194"/>
  <c r="D132" i="194"/>
  <c r="C132" i="194"/>
  <c r="I130" i="194"/>
  <c r="I131" i="194" s="1"/>
  <c r="H130" i="194"/>
  <c r="H131" i="194" s="1"/>
  <c r="G130" i="194"/>
  <c r="G131" i="194" s="1"/>
  <c r="F130" i="194"/>
  <c r="F131" i="194" s="1"/>
  <c r="E130" i="194"/>
  <c r="E131" i="194" s="1"/>
  <c r="D130" i="194"/>
  <c r="D131" i="194" s="1"/>
  <c r="C130" i="194"/>
  <c r="C131" i="194" s="1"/>
  <c r="I120" i="194"/>
  <c r="H120" i="194"/>
  <c r="G120" i="194"/>
  <c r="F120" i="194"/>
  <c r="E120" i="194"/>
  <c r="D120" i="194"/>
  <c r="C120" i="194"/>
  <c r="I117" i="194"/>
  <c r="I121" i="194" s="1"/>
  <c r="H117" i="194"/>
  <c r="H121" i="194" s="1"/>
  <c r="G117" i="194"/>
  <c r="G121" i="194" s="1"/>
  <c r="F117" i="194"/>
  <c r="F121" i="194" s="1"/>
  <c r="E117" i="194"/>
  <c r="E121" i="194" s="1"/>
  <c r="D117" i="194"/>
  <c r="D121" i="194" s="1"/>
  <c r="C117" i="194"/>
  <c r="C121" i="194" s="1"/>
  <c r="I116" i="194"/>
  <c r="H116" i="194"/>
  <c r="G116" i="194"/>
  <c r="F116" i="194"/>
  <c r="E116" i="194"/>
  <c r="D116" i="194"/>
  <c r="C116" i="194"/>
  <c r="I114" i="194"/>
  <c r="I115" i="194" s="1"/>
  <c r="H114" i="194"/>
  <c r="H115" i="194" s="1"/>
  <c r="G114" i="194"/>
  <c r="G115" i="194" s="1"/>
  <c r="F114" i="194"/>
  <c r="F115" i="194" s="1"/>
  <c r="E114" i="194"/>
  <c r="E115" i="194" s="1"/>
  <c r="D114" i="194"/>
  <c r="D115" i="194" s="1"/>
  <c r="C114" i="194"/>
  <c r="C115" i="194" s="1"/>
  <c r="I104" i="194"/>
  <c r="H104" i="194"/>
  <c r="G104" i="194"/>
  <c r="F104" i="194"/>
  <c r="E104" i="194"/>
  <c r="D104" i="194"/>
  <c r="C104" i="194"/>
  <c r="I101" i="194"/>
  <c r="I105" i="194" s="1"/>
  <c r="H101" i="194"/>
  <c r="H105" i="194" s="1"/>
  <c r="G101" i="194"/>
  <c r="G105" i="194" s="1"/>
  <c r="F101" i="194"/>
  <c r="F105" i="194" s="1"/>
  <c r="E101" i="194"/>
  <c r="E105" i="194" s="1"/>
  <c r="D101" i="194"/>
  <c r="D105" i="194" s="1"/>
  <c r="C101" i="194"/>
  <c r="C105" i="194" s="1"/>
  <c r="I100" i="194"/>
  <c r="H100" i="194"/>
  <c r="G100" i="194"/>
  <c r="F100" i="194"/>
  <c r="E100" i="194"/>
  <c r="D100" i="194"/>
  <c r="C100" i="194"/>
  <c r="I98" i="194"/>
  <c r="I99" i="194" s="1"/>
  <c r="H98" i="194"/>
  <c r="H99" i="194" s="1"/>
  <c r="G98" i="194"/>
  <c r="G99" i="194" s="1"/>
  <c r="F98" i="194"/>
  <c r="F99" i="194" s="1"/>
  <c r="E98" i="194"/>
  <c r="E99" i="194" s="1"/>
  <c r="D98" i="194"/>
  <c r="D99" i="194" s="1"/>
  <c r="C98" i="194"/>
  <c r="C99" i="194" s="1"/>
  <c r="I90" i="194"/>
  <c r="H90" i="194"/>
  <c r="G90" i="194"/>
  <c r="F90" i="194"/>
  <c r="E90" i="194"/>
  <c r="D90" i="194"/>
  <c r="C90" i="194"/>
  <c r="I87" i="194"/>
  <c r="I91" i="194" s="1"/>
  <c r="H87" i="194"/>
  <c r="H91" i="194" s="1"/>
  <c r="G87" i="194"/>
  <c r="G91" i="194" s="1"/>
  <c r="F87" i="194"/>
  <c r="F91" i="194" s="1"/>
  <c r="E87" i="194"/>
  <c r="E91" i="194" s="1"/>
  <c r="D87" i="194"/>
  <c r="D91" i="194" s="1"/>
  <c r="C87" i="194"/>
  <c r="C91" i="194" s="1"/>
  <c r="I86" i="194"/>
  <c r="H86" i="194"/>
  <c r="G86" i="194"/>
  <c r="F86" i="194"/>
  <c r="E86" i="194"/>
  <c r="D86" i="194"/>
  <c r="C86" i="194"/>
  <c r="I84" i="194"/>
  <c r="I85" i="194" s="1"/>
  <c r="H84" i="194"/>
  <c r="H85" i="194" s="1"/>
  <c r="G84" i="194"/>
  <c r="G85" i="194" s="1"/>
  <c r="F84" i="194"/>
  <c r="F85" i="194" s="1"/>
  <c r="E84" i="194"/>
  <c r="E85" i="194" s="1"/>
  <c r="D84" i="194"/>
  <c r="D85" i="194" s="1"/>
  <c r="C84" i="194"/>
  <c r="C85" i="194" s="1"/>
  <c r="I74" i="194"/>
  <c r="H74" i="194"/>
  <c r="G74" i="194"/>
  <c r="F74" i="194"/>
  <c r="E74" i="194"/>
  <c r="D74" i="194"/>
  <c r="C74" i="194"/>
  <c r="I71" i="194"/>
  <c r="I75" i="194" s="1"/>
  <c r="H71" i="194"/>
  <c r="H75" i="194" s="1"/>
  <c r="G71" i="194"/>
  <c r="G75" i="194" s="1"/>
  <c r="F71" i="194"/>
  <c r="F75" i="194" s="1"/>
  <c r="E71" i="194"/>
  <c r="E75" i="194" s="1"/>
  <c r="D71" i="194"/>
  <c r="D75" i="194" s="1"/>
  <c r="C71" i="194"/>
  <c r="C75" i="194" s="1"/>
  <c r="I70" i="194"/>
  <c r="H70" i="194"/>
  <c r="G70" i="194"/>
  <c r="F70" i="194"/>
  <c r="E70" i="194"/>
  <c r="D70" i="194"/>
  <c r="C70" i="194"/>
  <c r="I68" i="194"/>
  <c r="I69" i="194" s="1"/>
  <c r="H68" i="194"/>
  <c r="H69" i="194" s="1"/>
  <c r="G68" i="194"/>
  <c r="G69" i="194" s="1"/>
  <c r="F68" i="194"/>
  <c r="F69" i="194" s="1"/>
  <c r="E68" i="194"/>
  <c r="E69" i="194" s="1"/>
  <c r="D68" i="194"/>
  <c r="D69" i="194" s="1"/>
  <c r="C68" i="194"/>
  <c r="C69" i="194" s="1"/>
  <c r="I60" i="194"/>
  <c r="H60" i="194"/>
  <c r="G60" i="194"/>
  <c r="F60" i="194"/>
  <c r="E60" i="194"/>
  <c r="D60" i="194"/>
  <c r="C60" i="194"/>
  <c r="I57" i="194"/>
  <c r="I61" i="194" s="1"/>
  <c r="H57" i="194"/>
  <c r="H61" i="194" s="1"/>
  <c r="G57" i="194"/>
  <c r="G61" i="194" s="1"/>
  <c r="F57" i="194"/>
  <c r="F61" i="194" s="1"/>
  <c r="E57" i="194"/>
  <c r="E61" i="194" s="1"/>
  <c r="D57" i="194"/>
  <c r="D61" i="194" s="1"/>
  <c r="C57" i="194"/>
  <c r="C61" i="194" s="1"/>
  <c r="I56" i="194"/>
  <c r="H56" i="194"/>
  <c r="G56" i="194"/>
  <c r="F56" i="194"/>
  <c r="E56" i="194"/>
  <c r="D56" i="194"/>
  <c r="C56" i="194"/>
  <c r="I54" i="194"/>
  <c r="I55" i="194" s="1"/>
  <c r="H54" i="194"/>
  <c r="H55" i="194" s="1"/>
  <c r="G54" i="194"/>
  <c r="G55" i="194" s="1"/>
  <c r="F54" i="194"/>
  <c r="F55" i="194" s="1"/>
  <c r="E54" i="194"/>
  <c r="E55" i="194" s="1"/>
  <c r="D54" i="194"/>
  <c r="D55" i="194" s="1"/>
  <c r="C54" i="194"/>
  <c r="C55" i="194" s="1"/>
  <c r="I44" i="194"/>
  <c r="H44" i="194"/>
  <c r="G44" i="194"/>
  <c r="F44" i="194"/>
  <c r="E44" i="194"/>
  <c r="D44" i="194"/>
  <c r="C44" i="194"/>
  <c r="I41" i="194"/>
  <c r="I45" i="194" s="1"/>
  <c r="H41" i="194"/>
  <c r="H45" i="194" s="1"/>
  <c r="G41" i="194"/>
  <c r="G45" i="194" s="1"/>
  <c r="F41" i="194"/>
  <c r="F45" i="194" s="1"/>
  <c r="E41" i="194"/>
  <c r="E45" i="194" s="1"/>
  <c r="D41" i="194"/>
  <c r="D45" i="194" s="1"/>
  <c r="C41" i="194"/>
  <c r="C45" i="194" s="1"/>
  <c r="I40" i="194"/>
  <c r="H40" i="194"/>
  <c r="G40" i="194"/>
  <c r="F40" i="194"/>
  <c r="E40" i="194"/>
  <c r="D40" i="194"/>
  <c r="C40" i="194"/>
  <c r="I38" i="194"/>
  <c r="I39" i="194" s="1"/>
  <c r="H38" i="194"/>
  <c r="H39" i="194" s="1"/>
  <c r="G38" i="194"/>
  <c r="G39" i="194" s="1"/>
  <c r="F38" i="194"/>
  <c r="F39" i="194" s="1"/>
  <c r="E38" i="194"/>
  <c r="E39" i="194" s="1"/>
  <c r="D38" i="194"/>
  <c r="D39" i="194" s="1"/>
  <c r="C38" i="194"/>
  <c r="C39" i="194" s="1"/>
  <c r="I30" i="194"/>
  <c r="H30" i="194"/>
  <c r="G30" i="194"/>
  <c r="F30" i="194"/>
  <c r="E30" i="194"/>
  <c r="D30" i="194"/>
  <c r="C30" i="194"/>
  <c r="I27" i="194"/>
  <c r="I31" i="194" s="1"/>
  <c r="H27" i="194"/>
  <c r="H31" i="194" s="1"/>
  <c r="G27" i="194"/>
  <c r="G31" i="194" s="1"/>
  <c r="F27" i="194"/>
  <c r="F31" i="194" s="1"/>
  <c r="E27" i="194"/>
  <c r="E31" i="194" s="1"/>
  <c r="D27" i="194"/>
  <c r="D31" i="194" s="1"/>
  <c r="C27" i="194"/>
  <c r="C31" i="194" s="1"/>
  <c r="I26" i="194"/>
  <c r="H26" i="194"/>
  <c r="G26" i="194"/>
  <c r="F26" i="194"/>
  <c r="E26" i="194"/>
  <c r="D26" i="194"/>
  <c r="C26" i="194"/>
  <c r="I24" i="194"/>
  <c r="I25" i="194" s="1"/>
  <c r="H24" i="194"/>
  <c r="H25" i="194" s="1"/>
  <c r="G24" i="194"/>
  <c r="G25" i="194" s="1"/>
  <c r="F24" i="194"/>
  <c r="F25" i="194" s="1"/>
  <c r="E24" i="194"/>
  <c r="E25" i="194" s="1"/>
  <c r="D24" i="194"/>
  <c r="D25" i="194" s="1"/>
  <c r="C24" i="194"/>
  <c r="C25" i="194" s="1"/>
  <c r="I16" i="194"/>
  <c r="H16" i="194"/>
  <c r="G16" i="194"/>
  <c r="F16" i="194"/>
  <c r="E16" i="194"/>
  <c r="D16" i="194"/>
  <c r="C16" i="194"/>
  <c r="I13" i="194"/>
  <c r="I17" i="194" s="1"/>
  <c r="H13" i="194"/>
  <c r="H17" i="194" s="1"/>
  <c r="G13" i="194"/>
  <c r="G17" i="194" s="1"/>
  <c r="F13" i="194"/>
  <c r="F17" i="194" s="1"/>
  <c r="E13" i="194"/>
  <c r="E17" i="194" s="1"/>
  <c r="D13" i="194"/>
  <c r="D17" i="194" s="1"/>
  <c r="C13" i="194"/>
  <c r="C17" i="194" s="1"/>
  <c r="I12" i="194"/>
  <c r="H12" i="194"/>
  <c r="G12" i="194"/>
  <c r="F12" i="194"/>
  <c r="E12" i="194"/>
  <c r="D12" i="194"/>
  <c r="C12" i="194"/>
  <c r="I10" i="194"/>
  <c r="I11" i="194" s="1"/>
  <c r="H10" i="194"/>
  <c r="H11" i="194" s="1"/>
  <c r="G10" i="194"/>
  <c r="G11" i="194" s="1"/>
  <c r="F10" i="194"/>
  <c r="F11" i="194" s="1"/>
  <c r="E10" i="194"/>
  <c r="E11" i="194" s="1"/>
  <c r="D10" i="194"/>
  <c r="D11" i="194" s="1"/>
  <c r="C10" i="194"/>
  <c r="C11" i="194" s="1"/>
  <c r="I192" i="203"/>
  <c r="H192" i="203"/>
  <c r="G192" i="203"/>
  <c r="F192" i="203"/>
  <c r="E192" i="203"/>
  <c r="D192" i="203"/>
  <c r="C192" i="203"/>
  <c r="I189" i="203"/>
  <c r="I193" i="203" s="1"/>
  <c r="H189" i="203"/>
  <c r="H193" i="203" s="1"/>
  <c r="G189" i="203"/>
  <c r="G193" i="203" s="1"/>
  <c r="F189" i="203"/>
  <c r="F193" i="203" s="1"/>
  <c r="E189" i="203"/>
  <c r="E193" i="203" s="1"/>
  <c r="D189" i="203"/>
  <c r="D193" i="203" s="1"/>
  <c r="C189" i="203"/>
  <c r="C193" i="203" s="1"/>
  <c r="I188" i="203"/>
  <c r="H188" i="203"/>
  <c r="G188" i="203"/>
  <c r="F188" i="203"/>
  <c r="E188" i="203"/>
  <c r="D188" i="203"/>
  <c r="C188" i="203"/>
  <c r="I186" i="203"/>
  <c r="I187" i="203" s="1"/>
  <c r="H186" i="203"/>
  <c r="H187" i="203" s="1"/>
  <c r="G186" i="203"/>
  <c r="G187" i="203" s="1"/>
  <c r="F186" i="203"/>
  <c r="F187" i="203" s="1"/>
  <c r="E186" i="203"/>
  <c r="E187" i="203" s="1"/>
  <c r="D186" i="203"/>
  <c r="D187" i="203" s="1"/>
  <c r="C186" i="203"/>
  <c r="C187" i="203" s="1"/>
  <c r="I178" i="203"/>
  <c r="H178" i="203"/>
  <c r="G178" i="203"/>
  <c r="F178" i="203"/>
  <c r="E178" i="203"/>
  <c r="D178" i="203"/>
  <c r="C178" i="203"/>
  <c r="I175" i="203"/>
  <c r="I179" i="203" s="1"/>
  <c r="H175" i="203"/>
  <c r="H179" i="203" s="1"/>
  <c r="G175" i="203"/>
  <c r="G179" i="203" s="1"/>
  <c r="F175" i="203"/>
  <c r="F179" i="203" s="1"/>
  <c r="E175" i="203"/>
  <c r="E179" i="203" s="1"/>
  <c r="D175" i="203"/>
  <c r="D179" i="203" s="1"/>
  <c r="C175" i="203"/>
  <c r="C179" i="203" s="1"/>
  <c r="I174" i="203"/>
  <c r="H174" i="203"/>
  <c r="G174" i="203"/>
  <c r="F174" i="203"/>
  <c r="E174" i="203"/>
  <c r="D174" i="203"/>
  <c r="C174" i="203"/>
  <c r="I172" i="203"/>
  <c r="I173" i="203" s="1"/>
  <c r="H172" i="203"/>
  <c r="H173" i="203" s="1"/>
  <c r="G172" i="203"/>
  <c r="G173" i="203" s="1"/>
  <c r="F172" i="203"/>
  <c r="F173" i="203" s="1"/>
  <c r="E172" i="203"/>
  <c r="E173" i="203" s="1"/>
  <c r="D172" i="203"/>
  <c r="D173" i="203" s="1"/>
  <c r="C172" i="203"/>
  <c r="C173" i="203" s="1"/>
  <c r="I164" i="203"/>
  <c r="H164" i="203"/>
  <c r="G164" i="203"/>
  <c r="F164" i="203"/>
  <c r="E164" i="203"/>
  <c r="D164" i="203"/>
  <c r="C164" i="203"/>
  <c r="I161" i="203"/>
  <c r="I165" i="203" s="1"/>
  <c r="H161" i="203"/>
  <c r="H165" i="203" s="1"/>
  <c r="G161" i="203"/>
  <c r="G165" i="203" s="1"/>
  <c r="F161" i="203"/>
  <c r="F165" i="203" s="1"/>
  <c r="E161" i="203"/>
  <c r="E165" i="203" s="1"/>
  <c r="D161" i="203"/>
  <c r="D165" i="203" s="1"/>
  <c r="C161" i="203"/>
  <c r="C165" i="203" s="1"/>
  <c r="I160" i="203"/>
  <c r="H160" i="203"/>
  <c r="G160" i="203"/>
  <c r="F160" i="203"/>
  <c r="E160" i="203"/>
  <c r="D160" i="203"/>
  <c r="C160" i="203"/>
  <c r="I158" i="203"/>
  <c r="I159" i="203" s="1"/>
  <c r="H158" i="203"/>
  <c r="H159" i="203" s="1"/>
  <c r="G158" i="203"/>
  <c r="G159" i="203" s="1"/>
  <c r="F158" i="203"/>
  <c r="F159" i="203" s="1"/>
  <c r="E158" i="203"/>
  <c r="E159" i="203" s="1"/>
  <c r="D158" i="203"/>
  <c r="D159" i="203" s="1"/>
  <c r="C158" i="203"/>
  <c r="C159" i="203" s="1"/>
  <c r="I150" i="203"/>
  <c r="H150" i="203"/>
  <c r="G150" i="203"/>
  <c r="F150" i="203"/>
  <c r="E150" i="203"/>
  <c r="D150" i="203"/>
  <c r="C150" i="203"/>
  <c r="I147" i="203"/>
  <c r="I151" i="203" s="1"/>
  <c r="H147" i="203"/>
  <c r="H151" i="203" s="1"/>
  <c r="G147" i="203"/>
  <c r="G151" i="203" s="1"/>
  <c r="F147" i="203"/>
  <c r="F151" i="203" s="1"/>
  <c r="E147" i="203"/>
  <c r="E151" i="203" s="1"/>
  <c r="D147" i="203"/>
  <c r="D151" i="203" s="1"/>
  <c r="C147" i="203"/>
  <c r="C151" i="203" s="1"/>
  <c r="I146" i="203"/>
  <c r="H146" i="203"/>
  <c r="G146" i="203"/>
  <c r="F146" i="203"/>
  <c r="E146" i="203"/>
  <c r="D146" i="203"/>
  <c r="C146" i="203"/>
  <c r="I144" i="203"/>
  <c r="I145" i="203" s="1"/>
  <c r="H144" i="203"/>
  <c r="H145" i="203" s="1"/>
  <c r="G144" i="203"/>
  <c r="G145" i="203" s="1"/>
  <c r="F144" i="203"/>
  <c r="F145" i="203" s="1"/>
  <c r="E144" i="203"/>
  <c r="E145" i="203" s="1"/>
  <c r="D144" i="203"/>
  <c r="D145" i="203" s="1"/>
  <c r="C144" i="203"/>
  <c r="C145" i="203" s="1"/>
  <c r="I136" i="203"/>
  <c r="H136" i="203"/>
  <c r="G136" i="203"/>
  <c r="F136" i="203"/>
  <c r="E136" i="203"/>
  <c r="D136" i="203"/>
  <c r="C136" i="203"/>
  <c r="I133" i="203"/>
  <c r="I137" i="203" s="1"/>
  <c r="H133" i="203"/>
  <c r="H137" i="203" s="1"/>
  <c r="G133" i="203"/>
  <c r="G137" i="203" s="1"/>
  <c r="F133" i="203"/>
  <c r="F137" i="203" s="1"/>
  <c r="E133" i="203"/>
  <c r="E137" i="203" s="1"/>
  <c r="D133" i="203"/>
  <c r="D137" i="203" s="1"/>
  <c r="C133" i="203"/>
  <c r="C137" i="203" s="1"/>
  <c r="I132" i="203"/>
  <c r="H132" i="203"/>
  <c r="G132" i="203"/>
  <c r="F132" i="203"/>
  <c r="E132" i="203"/>
  <c r="D132" i="203"/>
  <c r="C132" i="203"/>
  <c r="I130" i="203"/>
  <c r="I131" i="203" s="1"/>
  <c r="H130" i="203"/>
  <c r="H131" i="203" s="1"/>
  <c r="G130" i="203"/>
  <c r="G131" i="203" s="1"/>
  <c r="F130" i="203"/>
  <c r="F131" i="203" s="1"/>
  <c r="E130" i="203"/>
  <c r="E131" i="203" s="1"/>
  <c r="D130" i="203"/>
  <c r="D131" i="203" s="1"/>
  <c r="C130" i="203"/>
  <c r="C131" i="203" s="1"/>
  <c r="I120" i="203"/>
  <c r="H120" i="203"/>
  <c r="G120" i="203"/>
  <c r="F120" i="203"/>
  <c r="E120" i="203"/>
  <c r="D120" i="203"/>
  <c r="C120" i="203"/>
  <c r="I117" i="203"/>
  <c r="I121" i="203" s="1"/>
  <c r="H117" i="203"/>
  <c r="H121" i="203" s="1"/>
  <c r="G117" i="203"/>
  <c r="G121" i="203" s="1"/>
  <c r="F117" i="203"/>
  <c r="F121" i="203" s="1"/>
  <c r="E117" i="203"/>
  <c r="E121" i="203" s="1"/>
  <c r="D117" i="203"/>
  <c r="D121" i="203" s="1"/>
  <c r="C117" i="203"/>
  <c r="C121" i="203" s="1"/>
  <c r="I116" i="203"/>
  <c r="H116" i="203"/>
  <c r="G116" i="203"/>
  <c r="F116" i="203"/>
  <c r="E116" i="203"/>
  <c r="D116" i="203"/>
  <c r="C116" i="203"/>
  <c r="I114" i="203"/>
  <c r="I115" i="203" s="1"/>
  <c r="H114" i="203"/>
  <c r="H115" i="203" s="1"/>
  <c r="G114" i="203"/>
  <c r="G115" i="203" s="1"/>
  <c r="F114" i="203"/>
  <c r="F115" i="203" s="1"/>
  <c r="E114" i="203"/>
  <c r="E115" i="203" s="1"/>
  <c r="D114" i="203"/>
  <c r="D115" i="203" s="1"/>
  <c r="C114" i="203"/>
  <c r="C115" i="203" s="1"/>
  <c r="I104" i="203"/>
  <c r="H104" i="203"/>
  <c r="G104" i="203"/>
  <c r="F104" i="203"/>
  <c r="E104" i="203"/>
  <c r="D104" i="203"/>
  <c r="C104" i="203"/>
  <c r="I101" i="203"/>
  <c r="I105" i="203" s="1"/>
  <c r="H101" i="203"/>
  <c r="H105" i="203" s="1"/>
  <c r="G101" i="203"/>
  <c r="G105" i="203" s="1"/>
  <c r="F101" i="203"/>
  <c r="F105" i="203" s="1"/>
  <c r="E101" i="203"/>
  <c r="E105" i="203" s="1"/>
  <c r="D101" i="203"/>
  <c r="D105" i="203" s="1"/>
  <c r="C101" i="203"/>
  <c r="C105" i="203" s="1"/>
  <c r="I100" i="203"/>
  <c r="H100" i="203"/>
  <c r="G100" i="203"/>
  <c r="F100" i="203"/>
  <c r="E100" i="203"/>
  <c r="D100" i="203"/>
  <c r="C100" i="203"/>
  <c r="I98" i="203"/>
  <c r="I99" i="203" s="1"/>
  <c r="H98" i="203"/>
  <c r="H99" i="203" s="1"/>
  <c r="G98" i="203"/>
  <c r="G99" i="203" s="1"/>
  <c r="F98" i="203"/>
  <c r="F99" i="203" s="1"/>
  <c r="E98" i="203"/>
  <c r="E99" i="203" s="1"/>
  <c r="D98" i="203"/>
  <c r="D99" i="203" s="1"/>
  <c r="C98" i="203"/>
  <c r="C99" i="203" s="1"/>
  <c r="I90" i="203"/>
  <c r="H90" i="203"/>
  <c r="G90" i="203"/>
  <c r="F90" i="203"/>
  <c r="E90" i="203"/>
  <c r="D90" i="203"/>
  <c r="C90" i="203"/>
  <c r="I87" i="203"/>
  <c r="I91" i="203" s="1"/>
  <c r="H87" i="203"/>
  <c r="H91" i="203" s="1"/>
  <c r="G87" i="203"/>
  <c r="G91" i="203" s="1"/>
  <c r="F87" i="203"/>
  <c r="F91" i="203" s="1"/>
  <c r="E87" i="203"/>
  <c r="E91" i="203" s="1"/>
  <c r="D87" i="203"/>
  <c r="D91" i="203" s="1"/>
  <c r="C87" i="203"/>
  <c r="C91" i="203" s="1"/>
  <c r="I86" i="203"/>
  <c r="H86" i="203"/>
  <c r="G86" i="203"/>
  <c r="F86" i="203"/>
  <c r="E86" i="203"/>
  <c r="D86" i="203"/>
  <c r="C86" i="203"/>
  <c r="I84" i="203"/>
  <c r="I85" i="203" s="1"/>
  <c r="H84" i="203"/>
  <c r="H85" i="203" s="1"/>
  <c r="G84" i="203"/>
  <c r="G85" i="203" s="1"/>
  <c r="F84" i="203"/>
  <c r="F85" i="203" s="1"/>
  <c r="E84" i="203"/>
  <c r="E85" i="203" s="1"/>
  <c r="D84" i="203"/>
  <c r="D85" i="203" s="1"/>
  <c r="C84" i="203"/>
  <c r="C85" i="203" s="1"/>
  <c r="I74" i="203"/>
  <c r="H74" i="203"/>
  <c r="G74" i="203"/>
  <c r="F74" i="203"/>
  <c r="E74" i="203"/>
  <c r="D74" i="203"/>
  <c r="C74" i="203"/>
  <c r="I71" i="203"/>
  <c r="I75" i="203" s="1"/>
  <c r="H71" i="203"/>
  <c r="H75" i="203" s="1"/>
  <c r="G71" i="203"/>
  <c r="G75" i="203" s="1"/>
  <c r="F71" i="203"/>
  <c r="F75" i="203" s="1"/>
  <c r="E71" i="203"/>
  <c r="E75" i="203" s="1"/>
  <c r="D71" i="203"/>
  <c r="D75" i="203" s="1"/>
  <c r="C71" i="203"/>
  <c r="C75" i="203" s="1"/>
  <c r="I70" i="203"/>
  <c r="H70" i="203"/>
  <c r="G70" i="203"/>
  <c r="F70" i="203"/>
  <c r="E70" i="203"/>
  <c r="D70" i="203"/>
  <c r="C70" i="203"/>
  <c r="I68" i="203"/>
  <c r="I69" i="203" s="1"/>
  <c r="H68" i="203"/>
  <c r="H69" i="203" s="1"/>
  <c r="G68" i="203"/>
  <c r="G69" i="203" s="1"/>
  <c r="F68" i="203"/>
  <c r="F69" i="203" s="1"/>
  <c r="E68" i="203"/>
  <c r="E69" i="203" s="1"/>
  <c r="D68" i="203"/>
  <c r="D69" i="203" s="1"/>
  <c r="C68" i="203"/>
  <c r="C69" i="203" s="1"/>
  <c r="I60" i="203"/>
  <c r="H60" i="203"/>
  <c r="G60" i="203"/>
  <c r="F60" i="203"/>
  <c r="E60" i="203"/>
  <c r="D60" i="203"/>
  <c r="C60" i="203"/>
  <c r="I57" i="203"/>
  <c r="I61" i="203" s="1"/>
  <c r="H57" i="203"/>
  <c r="H61" i="203" s="1"/>
  <c r="G57" i="203"/>
  <c r="G61" i="203" s="1"/>
  <c r="F57" i="203"/>
  <c r="F61" i="203" s="1"/>
  <c r="E57" i="203"/>
  <c r="E61" i="203" s="1"/>
  <c r="D57" i="203"/>
  <c r="D61" i="203" s="1"/>
  <c r="C57" i="203"/>
  <c r="C61" i="203" s="1"/>
  <c r="I56" i="203"/>
  <c r="H56" i="203"/>
  <c r="G56" i="203"/>
  <c r="F56" i="203"/>
  <c r="E56" i="203"/>
  <c r="D56" i="203"/>
  <c r="C56" i="203"/>
  <c r="I54" i="203"/>
  <c r="I55" i="203" s="1"/>
  <c r="H54" i="203"/>
  <c r="H55" i="203" s="1"/>
  <c r="G54" i="203"/>
  <c r="G55" i="203" s="1"/>
  <c r="F54" i="203"/>
  <c r="F55" i="203" s="1"/>
  <c r="E54" i="203"/>
  <c r="E55" i="203" s="1"/>
  <c r="D54" i="203"/>
  <c r="D55" i="203" s="1"/>
  <c r="C54" i="203"/>
  <c r="C55" i="203" s="1"/>
  <c r="I44" i="203"/>
  <c r="H44" i="203"/>
  <c r="G44" i="203"/>
  <c r="F44" i="203"/>
  <c r="E44" i="203"/>
  <c r="D44" i="203"/>
  <c r="C44" i="203"/>
  <c r="I41" i="203"/>
  <c r="I45" i="203" s="1"/>
  <c r="H41" i="203"/>
  <c r="H45" i="203" s="1"/>
  <c r="G41" i="203"/>
  <c r="G45" i="203" s="1"/>
  <c r="F41" i="203"/>
  <c r="F45" i="203" s="1"/>
  <c r="E41" i="203"/>
  <c r="E45" i="203" s="1"/>
  <c r="D41" i="203"/>
  <c r="D45" i="203" s="1"/>
  <c r="C41" i="203"/>
  <c r="C45" i="203" s="1"/>
  <c r="I40" i="203"/>
  <c r="H40" i="203"/>
  <c r="G40" i="203"/>
  <c r="F40" i="203"/>
  <c r="E40" i="203"/>
  <c r="D40" i="203"/>
  <c r="C40" i="203"/>
  <c r="I38" i="203"/>
  <c r="I39" i="203" s="1"/>
  <c r="H38" i="203"/>
  <c r="H39" i="203" s="1"/>
  <c r="G38" i="203"/>
  <c r="G39" i="203" s="1"/>
  <c r="F38" i="203"/>
  <c r="F39" i="203" s="1"/>
  <c r="E38" i="203"/>
  <c r="E39" i="203" s="1"/>
  <c r="D38" i="203"/>
  <c r="D39" i="203" s="1"/>
  <c r="C38" i="203"/>
  <c r="C39" i="203" s="1"/>
  <c r="I30" i="203"/>
  <c r="H30" i="203"/>
  <c r="G30" i="203"/>
  <c r="F30" i="203"/>
  <c r="E30" i="203"/>
  <c r="D30" i="203"/>
  <c r="C30" i="203"/>
  <c r="I27" i="203"/>
  <c r="I31" i="203" s="1"/>
  <c r="H27" i="203"/>
  <c r="H31" i="203" s="1"/>
  <c r="G27" i="203"/>
  <c r="G31" i="203" s="1"/>
  <c r="F27" i="203"/>
  <c r="F31" i="203" s="1"/>
  <c r="E27" i="203"/>
  <c r="E31" i="203" s="1"/>
  <c r="D27" i="203"/>
  <c r="D31" i="203" s="1"/>
  <c r="C27" i="203"/>
  <c r="C31" i="203" s="1"/>
  <c r="I26" i="203"/>
  <c r="H26" i="203"/>
  <c r="G26" i="203"/>
  <c r="F26" i="203"/>
  <c r="E26" i="203"/>
  <c r="D26" i="203"/>
  <c r="C26" i="203"/>
  <c r="I24" i="203"/>
  <c r="I25" i="203" s="1"/>
  <c r="H24" i="203"/>
  <c r="H25" i="203" s="1"/>
  <c r="G24" i="203"/>
  <c r="G25" i="203" s="1"/>
  <c r="F24" i="203"/>
  <c r="F25" i="203" s="1"/>
  <c r="E24" i="203"/>
  <c r="E25" i="203" s="1"/>
  <c r="D24" i="203"/>
  <c r="D25" i="203" s="1"/>
  <c r="C24" i="203"/>
  <c r="C25" i="203" s="1"/>
  <c r="I16" i="203"/>
  <c r="H16" i="203"/>
  <c r="G16" i="203"/>
  <c r="F16" i="203"/>
  <c r="E16" i="203"/>
  <c r="D16" i="203"/>
  <c r="C16" i="203"/>
  <c r="I13" i="203"/>
  <c r="I17" i="203" s="1"/>
  <c r="H13" i="203"/>
  <c r="H17" i="203" s="1"/>
  <c r="G13" i="203"/>
  <c r="G17" i="203" s="1"/>
  <c r="F13" i="203"/>
  <c r="F17" i="203" s="1"/>
  <c r="E13" i="203"/>
  <c r="E17" i="203" s="1"/>
  <c r="D13" i="203"/>
  <c r="D17" i="203" s="1"/>
  <c r="C13" i="203"/>
  <c r="C17" i="203" s="1"/>
  <c r="I12" i="203"/>
  <c r="H12" i="203"/>
  <c r="G12" i="203"/>
  <c r="F12" i="203"/>
  <c r="E12" i="203"/>
  <c r="D12" i="203"/>
  <c r="C12" i="203"/>
  <c r="I10" i="203"/>
  <c r="I11" i="203" s="1"/>
  <c r="H10" i="203"/>
  <c r="H11" i="203" s="1"/>
  <c r="G10" i="203"/>
  <c r="G11" i="203" s="1"/>
  <c r="F10" i="203"/>
  <c r="F11" i="203" s="1"/>
  <c r="E10" i="203"/>
  <c r="E11" i="203" s="1"/>
  <c r="D10" i="203"/>
  <c r="D11" i="203" s="1"/>
  <c r="C10" i="203"/>
  <c r="C11" i="203" s="1"/>
  <c r="I192" i="192"/>
  <c r="H192" i="192"/>
  <c r="G192" i="192"/>
  <c r="F192" i="192"/>
  <c r="E192" i="192"/>
  <c r="D192" i="192"/>
  <c r="C192" i="192"/>
  <c r="I189" i="192"/>
  <c r="I193" i="192" s="1"/>
  <c r="H189" i="192"/>
  <c r="H193" i="192" s="1"/>
  <c r="G189" i="192"/>
  <c r="G193" i="192" s="1"/>
  <c r="F189" i="192"/>
  <c r="F193" i="192" s="1"/>
  <c r="E189" i="192"/>
  <c r="E193" i="192" s="1"/>
  <c r="D189" i="192"/>
  <c r="D193" i="192" s="1"/>
  <c r="C189" i="192"/>
  <c r="C193" i="192" s="1"/>
  <c r="I188" i="192"/>
  <c r="H188" i="192"/>
  <c r="G188" i="192"/>
  <c r="F188" i="192"/>
  <c r="E188" i="192"/>
  <c r="D188" i="192"/>
  <c r="C188" i="192"/>
  <c r="I186" i="192"/>
  <c r="I187" i="192" s="1"/>
  <c r="H186" i="192"/>
  <c r="H187" i="192" s="1"/>
  <c r="G186" i="192"/>
  <c r="G187" i="192" s="1"/>
  <c r="F186" i="192"/>
  <c r="F187" i="192" s="1"/>
  <c r="E186" i="192"/>
  <c r="E187" i="192" s="1"/>
  <c r="D186" i="192"/>
  <c r="D187" i="192" s="1"/>
  <c r="C186" i="192"/>
  <c r="C187" i="192" s="1"/>
  <c r="I178" i="192"/>
  <c r="H178" i="192"/>
  <c r="G178" i="192"/>
  <c r="F178" i="192"/>
  <c r="E178" i="192"/>
  <c r="D178" i="192"/>
  <c r="C178" i="192"/>
  <c r="I175" i="192"/>
  <c r="I179" i="192" s="1"/>
  <c r="H175" i="192"/>
  <c r="H179" i="192" s="1"/>
  <c r="G175" i="192"/>
  <c r="G179" i="192" s="1"/>
  <c r="F175" i="192"/>
  <c r="F179" i="192" s="1"/>
  <c r="E175" i="192"/>
  <c r="E179" i="192" s="1"/>
  <c r="D175" i="192"/>
  <c r="D179" i="192" s="1"/>
  <c r="C175" i="192"/>
  <c r="C179" i="192" s="1"/>
  <c r="I174" i="192"/>
  <c r="H174" i="192"/>
  <c r="G174" i="192"/>
  <c r="F174" i="192"/>
  <c r="E174" i="192"/>
  <c r="D174" i="192"/>
  <c r="C174" i="192"/>
  <c r="I172" i="192"/>
  <c r="I173" i="192" s="1"/>
  <c r="H172" i="192"/>
  <c r="H173" i="192" s="1"/>
  <c r="G172" i="192"/>
  <c r="G173" i="192" s="1"/>
  <c r="F172" i="192"/>
  <c r="F173" i="192" s="1"/>
  <c r="E172" i="192"/>
  <c r="E173" i="192" s="1"/>
  <c r="D172" i="192"/>
  <c r="D173" i="192" s="1"/>
  <c r="C172" i="192"/>
  <c r="C173" i="192" s="1"/>
  <c r="I164" i="192"/>
  <c r="H164" i="192"/>
  <c r="G164" i="192"/>
  <c r="F164" i="192"/>
  <c r="E164" i="192"/>
  <c r="D164" i="192"/>
  <c r="C164" i="192"/>
  <c r="I161" i="192"/>
  <c r="I165" i="192" s="1"/>
  <c r="H161" i="192"/>
  <c r="H165" i="192" s="1"/>
  <c r="G161" i="192"/>
  <c r="G165" i="192" s="1"/>
  <c r="F161" i="192"/>
  <c r="F165" i="192" s="1"/>
  <c r="E161" i="192"/>
  <c r="E165" i="192" s="1"/>
  <c r="D161" i="192"/>
  <c r="D165" i="192" s="1"/>
  <c r="C161" i="192"/>
  <c r="C165" i="192" s="1"/>
  <c r="I160" i="192"/>
  <c r="H160" i="192"/>
  <c r="G160" i="192"/>
  <c r="F160" i="192"/>
  <c r="E160" i="192"/>
  <c r="D160" i="192"/>
  <c r="C160" i="192"/>
  <c r="I158" i="192"/>
  <c r="I159" i="192" s="1"/>
  <c r="H158" i="192"/>
  <c r="H159" i="192" s="1"/>
  <c r="G158" i="192"/>
  <c r="G159" i="192" s="1"/>
  <c r="F158" i="192"/>
  <c r="F159" i="192" s="1"/>
  <c r="E158" i="192"/>
  <c r="E159" i="192" s="1"/>
  <c r="D158" i="192"/>
  <c r="D159" i="192" s="1"/>
  <c r="C158" i="192"/>
  <c r="C159" i="192" s="1"/>
  <c r="I150" i="192"/>
  <c r="H150" i="192"/>
  <c r="G150" i="192"/>
  <c r="F150" i="192"/>
  <c r="E150" i="192"/>
  <c r="D150" i="192"/>
  <c r="C150" i="192"/>
  <c r="I147" i="192"/>
  <c r="I151" i="192" s="1"/>
  <c r="H147" i="192"/>
  <c r="H151" i="192" s="1"/>
  <c r="G147" i="192"/>
  <c r="G151" i="192" s="1"/>
  <c r="F147" i="192"/>
  <c r="F151" i="192" s="1"/>
  <c r="E147" i="192"/>
  <c r="E151" i="192" s="1"/>
  <c r="D147" i="192"/>
  <c r="D151" i="192" s="1"/>
  <c r="C147" i="192"/>
  <c r="C151" i="192" s="1"/>
  <c r="I146" i="192"/>
  <c r="H146" i="192"/>
  <c r="G146" i="192"/>
  <c r="F146" i="192"/>
  <c r="E146" i="192"/>
  <c r="D146" i="192"/>
  <c r="C146" i="192"/>
  <c r="I144" i="192"/>
  <c r="I145" i="192" s="1"/>
  <c r="H144" i="192"/>
  <c r="H145" i="192" s="1"/>
  <c r="G144" i="192"/>
  <c r="G145" i="192" s="1"/>
  <c r="F144" i="192"/>
  <c r="F145" i="192" s="1"/>
  <c r="E144" i="192"/>
  <c r="E145" i="192" s="1"/>
  <c r="D144" i="192"/>
  <c r="D145" i="192" s="1"/>
  <c r="C144" i="192"/>
  <c r="C145" i="192" s="1"/>
  <c r="I136" i="192"/>
  <c r="H136" i="192"/>
  <c r="G136" i="192"/>
  <c r="F136" i="192"/>
  <c r="E136" i="192"/>
  <c r="D136" i="192"/>
  <c r="C136" i="192"/>
  <c r="I133" i="192"/>
  <c r="I137" i="192" s="1"/>
  <c r="H133" i="192"/>
  <c r="H137" i="192" s="1"/>
  <c r="G133" i="192"/>
  <c r="G137" i="192" s="1"/>
  <c r="F133" i="192"/>
  <c r="F137" i="192" s="1"/>
  <c r="E133" i="192"/>
  <c r="E137" i="192" s="1"/>
  <c r="D133" i="192"/>
  <c r="D137" i="192" s="1"/>
  <c r="C133" i="192"/>
  <c r="C137" i="192" s="1"/>
  <c r="I132" i="192"/>
  <c r="H132" i="192"/>
  <c r="G132" i="192"/>
  <c r="F132" i="192"/>
  <c r="E132" i="192"/>
  <c r="D132" i="192"/>
  <c r="C132" i="192"/>
  <c r="I130" i="192"/>
  <c r="I131" i="192" s="1"/>
  <c r="H130" i="192"/>
  <c r="H131" i="192" s="1"/>
  <c r="G130" i="192"/>
  <c r="G131" i="192" s="1"/>
  <c r="F130" i="192"/>
  <c r="F131" i="192" s="1"/>
  <c r="E130" i="192"/>
  <c r="E131" i="192" s="1"/>
  <c r="D130" i="192"/>
  <c r="D131" i="192" s="1"/>
  <c r="C130" i="192"/>
  <c r="C131" i="192" s="1"/>
  <c r="I120" i="192"/>
  <c r="H120" i="192"/>
  <c r="G120" i="192"/>
  <c r="F120" i="192"/>
  <c r="E120" i="192"/>
  <c r="D120" i="192"/>
  <c r="C120" i="192"/>
  <c r="I117" i="192"/>
  <c r="I121" i="192" s="1"/>
  <c r="H117" i="192"/>
  <c r="H121" i="192" s="1"/>
  <c r="G117" i="192"/>
  <c r="G121" i="192" s="1"/>
  <c r="F117" i="192"/>
  <c r="F121" i="192" s="1"/>
  <c r="E117" i="192"/>
  <c r="E121" i="192" s="1"/>
  <c r="D117" i="192"/>
  <c r="D121" i="192" s="1"/>
  <c r="C117" i="192"/>
  <c r="C121" i="192" s="1"/>
  <c r="I116" i="192"/>
  <c r="H116" i="192"/>
  <c r="G116" i="192"/>
  <c r="F116" i="192"/>
  <c r="E116" i="192"/>
  <c r="D116" i="192"/>
  <c r="C116" i="192"/>
  <c r="I114" i="192"/>
  <c r="I115" i="192" s="1"/>
  <c r="H114" i="192"/>
  <c r="H115" i="192" s="1"/>
  <c r="G114" i="192"/>
  <c r="G115" i="192" s="1"/>
  <c r="F114" i="192"/>
  <c r="F115" i="192" s="1"/>
  <c r="E114" i="192"/>
  <c r="E115" i="192" s="1"/>
  <c r="D114" i="192"/>
  <c r="D115" i="192" s="1"/>
  <c r="C114" i="192"/>
  <c r="C115" i="192" s="1"/>
  <c r="I104" i="192"/>
  <c r="H104" i="192"/>
  <c r="G104" i="192"/>
  <c r="F104" i="192"/>
  <c r="E104" i="192"/>
  <c r="D104" i="192"/>
  <c r="C104" i="192"/>
  <c r="I101" i="192"/>
  <c r="I105" i="192" s="1"/>
  <c r="H101" i="192"/>
  <c r="H105" i="192" s="1"/>
  <c r="G101" i="192"/>
  <c r="G105" i="192" s="1"/>
  <c r="F101" i="192"/>
  <c r="F105" i="192" s="1"/>
  <c r="E101" i="192"/>
  <c r="E105" i="192" s="1"/>
  <c r="D101" i="192"/>
  <c r="D105" i="192" s="1"/>
  <c r="C101" i="192"/>
  <c r="C105" i="192" s="1"/>
  <c r="I100" i="192"/>
  <c r="H100" i="192"/>
  <c r="G100" i="192"/>
  <c r="F100" i="192"/>
  <c r="E100" i="192"/>
  <c r="D100" i="192"/>
  <c r="C100" i="192"/>
  <c r="I98" i="192"/>
  <c r="I99" i="192" s="1"/>
  <c r="H98" i="192"/>
  <c r="H99" i="192" s="1"/>
  <c r="G98" i="192"/>
  <c r="G99" i="192" s="1"/>
  <c r="F98" i="192"/>
  <c r="F99" i="192" s="1"/>
  <c r="E98" i="192"/>
  <c r="E99" i="192" s="1"/>
  <c r="D98" i="192"/>
  <c r="D99" i="192" s="1"/>
  <c r="C98" i="192"/>
  <c r="C99" i="192" s="1"/>
  <c r="I90" i="192"/>
  <c r="H90" i="192"/>
  <c r="G90" i="192"/>
  <c r="F90" i="192"/>
  <c r="E90" i="192"/>
  <c r="D90" i="192"/>
  <c r="C90" i="192"/>
  <c r="I87" i="192"/>
  <c r="I91" i="192" s="1"/>
  <c r="H87" i="192"/>
  <c r="H91" i="192" s="1"/>
  <c r="G87" i="192"/>
  <c r="G91" i="192" s="1"/>
  <c r="F87" i="192"/>
  <c r="F91" i="192" s="1"/>
  <c r="E87" i="192"/>
  <c r="E91" i="192" s="1"/>
  <c r="D87" i="192"/>
  <c r="D91" i="192" s="1"/>
  <c r="C87" i="192"/>
  <c r="C91" i="192" s="1"/>
  <c r="I86" i="192"/>
  <c r="H86" i="192"/>
  <c r="G86" i="192"/>
  <c r="F86" i="192"/>
  <c r="E86" i="192"/>
  <c r="D86" i="192"/>
  <c r="C86" i="192"/>
  <c r="I84" i="192"/>
  <c r="I85" i="192" s="1"/>
  <c r="H84" i="192"/>
  <c r="H85" i="192" s="1"/>
  <c r="G84" i="192"/>
  <c r="G85" i="192" s="1"/>
  <c r="F84" i="192"/>
  <c r="F85" i="192" s="1"/>
  <c r="E84" i="192"/>
  <c r="E85" i="192" s="1"/>
  <c r="D84" i="192"/>
  <c r="D85" i="192" s="1"/>
  <c r="C84" i="192"/>
  <c r="C85" i="192" s="1"/>
  <c r="I74" i="192"/>
  <c r="H74" i="192"/>
  <c r="G74" i="192"/>
  <c r="F74" i="192"/>
  <c r="E74" i="192"/>
  <c r="D74" i="192"/>
  <c r="C74" i="192"/>
  <c r="I71" i="192"/>
  <c r="I75" i="192" s="1"/>
  <c r="H71" i="192"/>
  <c r="H75" i="192" s="1"/>
  <c r="G71" i="192"/>
  <c r="G75" i="192" s="1"/>
  <c r="F71" i="192"/>
  <c r="F75" i="192" s="1"/>
  <c r="E71" i="192"/>
  <c r="E75" i="192" s="1"/>
  <c r="D71" i="192"/>
  <c r="D75" i="192" s="1"/>
  <c r="C71" i="192"/>
  <c r="C75" i="192" s="1"/>
  <c r="I70" i="192"/>
  <c r="H70" i="192"/>
  <c r="G70" i="192"/>
  <c r="F70" i="192"/>
  <c r="E70" i="192"/>
  <c r="D70" i="192"/>
  <c r="C70" i="192"/>
  <c r="I68" i="192"/>
  <c r="I69" i="192" s="1"/>
  <c r="H68" i="192"/>
  <c r="H69" i="192" s="1"/>
  <c r="G68" i="192"/>
  <c r="G69" i="192" s="1"/>
  <c r="F68" i="192"/>
  <c r="F69" i="192" s="1"/>
  <c r="E68" i="192"/>
  <c r="E69" i="192" s="1"/>
  <c r="D68" i="192"/>
  <c r="D69" i="192" s="1"/>
  <c r="C68" i="192"/>
  <c r="C69" i="192" s="1"/>
  <c r="I60" i="192"/>
  <c r="H60" i="192"/>
  <c r="G60" i="192"/>
  <c r="F60" i="192"/>
  <c r="E60" i="192"/>
  <c r="D60" i="192"/>
  <c r="C60" i="192"/>
  <c r="I57" i="192"/>
  <c r="I61" i="192" s="1"/>
  <c r="H57" i="192"/>
  <c r="H61" i="192" s="1"/>
  <c r="G57" i="192"/>
  <c r="G61" i="192" s="1"/>
  <c r="F57" i="192"/>
  <c r="F61" i="192" s="1"/>
  <c r="E57" i="192"/>
  <c r="E61" i="192" s="1"/>
  <c r="D57" i="192"/>
  <c r="D61" i="192" s="1"/>
  <c r="C57" i="192"/>
  <c r="C61" i="192" s="1"/>
  <c r="I56" i="192"/>
  <c r="H56" i="192"/>
  <c r="G56" i="192"/>
  <c r="F56" i="192"/>
  <c r="E56" i="192"/>
  <c r="D56" i="192"/>
  <c r="C56" i="192"/>
  <c r="I54" i="192"/>
  <c r="I55" i="192" s="1"/>
  <c r="H54" i="192"/>
  <c r="H55" i="192" s="1"/>
  <c r="G54" i="192"/>
  <c r="G55" i="192" s="1"/>
  <c r="F54" i="192"/>
  <c r="F55" i="192" s="1"/>
  <c r="E54" i="192"/>
  <c r="E55" i="192" s="1"/>
  <c r="D54" i="192"/>
  <c r="D55" i="192" s="1"/>
  <c r="C54" i="192"/>
  <c r="C55" i="192" s="1"/>
  <c r="I44" i="192"/>
  <c r="H44" i="192"/>
  <c r="G44" i="192"/>
  <c r="F44" i="192"/>
  <c r="E44" i="192"/>
  <c r="D44" i="192"/>
  <c r="C44" i="192"/>
  <c r="I41" i="192"/>
  <c r="I45" i="192" s="1"/>
  <c r="H41" i="192"/>
  <c r="H45" i="192" s="1"/>
  <c r="G41" i="192"/>
  <c r="G45" i="192" s="1"/>
  <c r="F41" i="192"/>
  <c r="F45" i="192" s="1"/>
  <c r="E41" i="192"/>
  <c r="E45" i="192" s="1"/>
  <c r="D41" i="192"/>
  <c r="D45" i="192" s="1"/>
  <c r="C41" i="192"/>
  <c r="C45" i="192" s="1"/>
  <c r="I40" i="192"/>
  <c r="H40" i="192"/>
  <c r="G40" i="192"/>
  <c r="F40" i="192"/>
  <c r="E40" i="192"/>
  <c r="D40" i="192"/>
  <c r="C40" i="192"/>
  <c r="I38" i="192"/>
  <c r="I39" i="192" s="1"/>
  <c r="H38" i="192"/>
  <c r="H39" i="192" s="1"/>
  <c r="G38" i="192"/>
  <c r="G39" i="192" s="1"/>
  <c r="F38" i="192"/>
  <c r="F39" i="192" s="1"/>
  <c r="E38" i="192"/>
  <c r="E39" i="192" s="1"/>
  <c r="D38" i="192"/>
  <c r="D39" i="192" s="1"/>
  <c r="C38" i="192"/>
  <c r="C39" i="192" s="1"/>
  <c r="I30" i="192"/>
  <c r="H30" i="192"/>
  <c r="G30" i="192"/>
  <c r="F30" i="192"/>
  <c r="E30" i="192"/>
  <c r="D30" i="192"/>
  <c r="C30" i="192"/>
  <c r="I27" i="192"/>
  <c r="I31" i="192" s="1"/>
  <c r="H27" i="192"/>
  <c r="H31" i="192" s="1"/>
  <c r="G27" i="192"/>
  <c r="G31" i="192" s="1"/>
  <c r="F27" i="192"/>
  <c r="F31" i="192" s="1"/>
  <c r="E27" i="192"/>
  <c r="E31" i="192" s="1"/>
  <c r="D27" i="192"/>
  <c r="D31" i="192" s="1"/>
  <c r="C27" i="192"/>
  <c r="C31" i="192" s="1"/>
  <c r="I26" i="192"/>
  <c r="H26" i="192"/>
  <c r="G26" i="192"/>
  <c r="F26" i="192"/>
  <c r="E26" i="192"/>
  <c r="D26" i="192"/>
  <c r="C26" i="192"/>
  <c r="I24" i="192"/>
  <c r="I25" i="192" s="1"/>
  <c r="H24" i="192"/>
  <c r="H25" i="192" s="1"/>
  <c r="G24" i="192"/>
  <c r="G25" i="192" s="1"/>
  <c r="F24" i="192"/>
  <c r="F25" i="192" s="1"/>
  <c r="E24" i="192"/>
  <c r="E25" i="192" s="1"/>
  <c r="D24" i="192"/>
  <c r="D25" i="192" s="1"/>
  <c r="C24" i="192"/>
  <c r="C25" i="192" s="1"/>
  <c r="I16" i="192"/>
  <c r="H16" i="192"/>
  <c r="G16" i="192"/>
  <c r="F16" i="192"/>
  <c r="E16" i="192"/>
  <c r="D16" i="192"/>
  <c r="C16" i="192"/>
  <c r="I13" i="192"/>
  <c r="I17" i="192" s="1"/>
  <c r="H13" i="192"/>
  <c r="H17" i="192" s="1"/>
  <c r="G13" i="192"/>
  <c r="G17" i="192" s="1"/>
  <c r="F13" i="192"/>
  <c r="F17" i="192" s="1"/>
  <c r="E13" i="192"/>
  <c r="E17" i="192" s="1"/>
  <c r="D13" i="192"/>
  <c r="D17" i="192" s="1"/>
  <c r="C13" i="192"/>
  <c r="C17" i="192" s="1"/>
  <c r="I12" i="192"/>
  <c r="H12" i="192"/>
  <c r="G12" i="192"/>
  <c r="F12" i="192"/>
  <c r="E12" i="192"/>
  <c r="D12" i="192"/>
  <c r="C12" i="192"/>
  <c r="I10" i="192"/>
  <c r="I11" i="192" s="1"/>
  <c r="H10" i="192"/>
  <c r="H11" i="192" s="1"/>
  <c r="G10" i="192"/>
  <c r="G11" i="192" s="1"/>
  <c r="F10" i="192"/>
  <c r="F11" i="192" s="1"/>
  <c r="E10" i="192"/>
  <c r="E11" i="192" s="1"/>
  <c r="D10" i="192"/>
  <c r="D11" i="192" s="1"/>
  <c r="C10" i="192"/>
  <c r="C11" i="192" s="1"/>
  <c r="I192" i="191"/>
  <c r="H192" i="191"/>
  <c r="G192" i="191"/>
  <c r="F192" i="191"/>
  <c r="E192" i="191"/>
  <c r="D192" i="191"/>
  <c r="C192" i="191"/>
  <c r="I189" i="191"/>
  <c r="I193" i="191" s="1"/>
  <c r="H189" i="191"/>
  <c r="H193" i="191" s="1"/>
  <c r="G189" i="191"/>
  <c r="G193" i="191" s="1"/>
  <c r="F189" i="191"/>
  <c r="F193" i="191" s="1"/>
  <c r="E189" i="191"/>
  <c r="E193" i="191" s="1"/>
  <c r="D189" i="191"/>
  <c r="D193" i="191" s="1"/>
  <c r="C189" i="191"/>
  <c r="C193" i="191" s="1"/>
  <c r="I188" i="191"/>
  <c r="H188" i="191"/>
  <c r="G188" i="191"/>
  <c r="F188" i="191"/>
  <c r="E188" i="191"/>
  <c r="D188" i="191"/>
  <c r="C188" i="191"/>
  <c r="I186" i="191"/>
  <c r="I187" i="191" s="1"/>
  <c r="H186" i="191"/>
  <c r="H187" i="191" s="1"/>
  <c r="G186" i="191"/>
  <c r="G187" i="191" s="1"/>
  <c r="F186" i="191"/>
  <c r="F187" i="191" s="1"/>
  <c r="E186" i="191"/>
  <c r="E187" i="191" s="1"/>
  <c r="D186" i="191"/>
  <c r="D187" i="191" s="1"/>
  <c r="C186" i="191"/>
  <c r="C187" i="191" s="1"/>
  <c r="I178" i="191"/>
  <c r="H178" i="191"/>
  <c r="G178" i="191"/>
  <c r="F178" i="191"/>
  <c r="E178" i="191"/>
  <c r="D178" i="191"/>
  <c r="C178" i="191"/>
  <c r="I175" i="191"/>
  <c r="I179" i="191" s="1"/>
  <c r="H175" i="191"/>
  <c r="H179" i="191" s="1"/>
  <c r="G175" i="191"/>
  <c r="G179" i="191" s="1"/>
  <c r="F175" i="191"/>
  <c r="F179" i="191" s="1"/>
  <c r="E175" i="191"/>
  <c r="E179" i="191" s="1"/>
  <c r="D175" i="191"/>
  <c r="D179" i="191" s="1"/>
  <c r="C175" i="191"/>
  <c r="C179" i="191" s="1"/>
  <c r="I174" i="191"/>
  <c r="H174" i="191"/>
  <c r="G174" i="191"/>
  <c r="F174" i="191"/>
  <c r="E174" i="191"/>
  <c r="D174" i="191"/>
  <c r="C174" i="191"/>
  <c r="I172" i="191"/>
  <c r="I173" i="191" s="1"/>
  <c r="H172" i="191"/>
  <c r="H173" i="191" s="1"/>
  <c r="G172" i="191"/>
  <c r="G173" i="191" s="1"/>
  <c r="F172" i="191"/>
  <c r="F173" i="191" s="1"/>
  <c r="E172" i="191"/>
  <c r="E173" i="191" s="1"/>
  <c r="D172" i="191"/>
  <c r="D173" i="191" s="1"/>
  <c r="C172" i="191"/>
  <c r="C173" i="191" s="1"/>
  <c r="I164" i="191"/>
  <c r="H164" i="191"/>
  <c r="G164" i="191"/>
  <c r="F164" i="191"/>
  <c r="E164" i="191"/>
  <c r="D164" i="191"/>
  <c r="C164" i="191"/>
  <c r="I161" i="191"/>
  <c r="I165" i="191" s="1"/>
  <c r="H161" i="191"/>
  <c r="H165" i="191" s="1"/>
  <c r="G161" i="191"/>
  <c r="G165" i="191" s="1"/>
  <c r="F161" i="191"/>
  <c r="F165" i="191" s="1"/>
  <c r="E161" i="191"/>
  <c r="E165" i="191" s="1"/>
  <c r="D161" i="191"/>
  <c r="D165" i="191" s="1"/>
  <c r="C161" i="191"/>
  <c r="C165" i="191" s="1"/>
  <c r="I160" i="191"/>
  <c r="H160" i="191"/>
  <c r="G160" i="191"/>
  <c r="F160" i="191"/>
  <c r="E160" i="191"/>
  <c r="D160" i="191"/>
  <c r="C160" i="191"/>
  <c r="I158" i="191"/>
  <c r="I159" i="191" s="1"/>
  <c r="H158" i="191"/>
  <c r="H159" i="191" s="1"/>
  <c r="G158" i="191"/>
  <c r="G159" i="191" s="1"/>
  <c r="F158" i="191"/>
  <c r="F159" i="191" s="1"/>
  <c r="E158" i="191"/>
  <c r="E159" i="191" s="1"/>
  <c r="D158" i="191"/>
  <c r="D159" i="191" s="1"/>
  <c r="C158" i="191"/>
  <c r="C159" i="191" s="1"/>
  <c r="I150" i="191"/>
  <c r="H150" i="191"/>
  <c r="G150" i="191"/>
  <c r="F150" i="191"/>
  <c r="E150" i="191"/>
  <c r="D150" i="191"/>
  <c r="C150" i="191"/>
  <c r="I147" i="191"/>
  <c r="I151" i="191" s="1"/>
  <c r="H147" i="191"/>
  <c r="H151" i="191" s="1"/>
  <c r="G147" i="191"/>
  <c r="G151" i="191" s="1"/>
  <c r="F147" i="191"/>
  <c r="F151" i="191" s="1"/>
  <c r="E147" i="191"/>
  <c r="E151" i="191" s="1"/>
  <c r="D147" i="191"/>
  <c r="D151" i="191" s="1"/>
  <c r="C147" i="191"/>
  <c r="C151" i="191" s="1"/>
  <c r="I146" i="191"/>
  <c r="H146" i="191"/>
  <c r="G146" i="191"/>
  <c r="F146" i="191"/>
  <c r="E146" i="191"/>
  <c r="D146" i="191"/>
  <c r="C146" i="191"/>
  <c r="I144" i="191"/>
  <c r="I145" i="191" s="1"/>
  <c r="H144" i="191"/>
  <c r="H145" i="191" s="1"/>
  <c r="G144" i="191"/>
  <c r="G145" i="191" s="1"/>
  <c r="F144" i="191"/>
  <c r="F145" i="191" s="1"/>
  <c r="E144" i="191"/>
  <c r="E145" i="191" s="1"/>
  <c r="D144" i="191"/>
  <c r="D145" i="191" s="1"/>
  <c r="C144" i="191"/>
  <c r="C145" i="191" s="1"/>
  <c r="I136" i="191"/>
  <c r="H136" i="191"/>
  <c r="G136" i="191"/>
  <c r="F136" i="191"/>
  <c r="E136" i="191"/>
  <c r="D136" i="191"/>
  <c r="C136" i="191"/>
  <c r="I133" i="191"/>
  <c r="I137" i="191" s="1"/>
  <c r="H133" i="191"/>
  <c r="H137" i="191" s="1"/>
  <c r="G133" i="191"/>
  <c r="G137" i="191" s="1"/>
  <c r="F133" i="191"/>
  <c r="F137" i="191" s="1"/>
  <c r="E133" i="191"/>
  <c r="E137" i="191" s="1"/>
  <c r="D133" i="191"/>
  <c r="D137" i="191" s="1"/>
  <c r="C133" i="191"/>
  <c r="C137" i="191" s="1"/>
  <c r="I132" i="191"/>
  <c r="H132" i="191"/>
  <c r="G132" i="191"/>
  <c r="F132" i="191"/>
  <c r="E132" i="191"/>
  <c r="D132" i="191"/>
  <c r="C132" i="191"/>
  <c r="I130" i="191"/>
  <c r="I131" i="191" s="1"/>
  <c r="H130" i="191"/>
  <c r="H131" i="191" s="1"/>
  <c r="G130" i="191"/>
  <c r="G131" i="191" s="1"/>
  <c r="F130" i="191"/>
  <c r="F131" i="191" s="1"/>
  <c r="E130" i="191"/>
  <c r="E131" i="191" s="1"/>
  <c r="D130" i="191"/>
  <c r="D131" i="191" s="1"/>
  <c r="C130" i="191"/>
  <c r="C131" i="191" s="1"/>
  <c r="I120" i="191"/>
  <c r="H120" i="191"/>
  <c r="G120" i="191"/>
  <c r="F120" i="191"/>
  <c r="E120" i="191"/>
  <c r="D120" i="191"/>
  <c r="C120" i="191"/>
  <c r="I117" i="191"/>
  <c r="I121" i="191" s="1"/>
  <c r="H117" i="191"/>
  <c r="H121" i="191" s="1"/>
  <c r="G117" i="191"/>
  <c r="G121" i="191" s="1"/>
  <c r="F117" i="191"/>
  <c r="F121" i="191" s="1"/>
  <c r="E117" i="191"/>
  <c r="E121" i="191" s="1"/>
  <c r="D117" i="191"/>
  <c r="D121" i="191" s="1"/>
  <c r="C117" i="191"/>
  <c r="C121" i="191" s="1"/>
  <c r="I116" i="191"/>
  <c r="H116" i="191"/>
  <c r="G116" i="191"/>
  <c r="F116" i="191"/>
  <c r="E116" i="191"/>
  <c r="D116" i="191"/>
  <c r="C116" i="191"/>
  <c r="I114" i="191"/>
  <c r="I115" i="191" s="1"/>
  <c r="H114" i="191"/>
  <c r="H115" i="191" s="1"/>
  <c r="G114" i="191"/>
  <c r="G115" i="191" s="1"/>
  <c r="F114" i="191"/>
  <c r="F115" i="191" s="1"/>
  <c r="E114" i="191"/>
  <c r="E115" i="191" s="1"/>
  <c r="D114" i="191"/>
  <c r="D115" i="191" s="1"/>
  <c r="C114" i="191"/>
  <c r="C115" i="191" s="1"/>
  <c r="I104" i="191"/>
  <c r="H104" i="191"/>
  <c r="G104" i="191"/>
  <c r="F104" i="191"/>
  <c r="E104" i="191"/>
  <c r="D104" i="191"/>
  <c r="C104" i="191"/>
  <c r="I101" i="191"/>
  <c r="I105" i="191" s="1"/>
  <c r="H101" i="191"/>
  <c r="H105" i="191" s="1"/>
  <c r="G101" i="191"/>
  <c r="G105" i="191" s="1"/>
  <c r="F101" i="191"/>
  <c r="F105" i="191" s="1"/>
  <c r="E101" i="191"/>
  <c r="E105" i="191" s="1"/>
  <c r="D101" i="191"/>
  <c r="D105" i="191" s="1"/>
  <c r="C101" i="191"/>
  <c r="C105" i="191" s="1"/>
  <c r="I100" i="191"/>
  <c r="H100" i="191"/>
  <c r="G100" i="191"/>
  <c r="F100" i="191"/>
  <c r="E100" i="191"/>
  <c r="D100" i="191"/>
  <c r="C100" i="191"/>
  <c r="I98" i="191"/>
  <c r="I99" i="191" s="1"/>
  <c r="H98" i="191"/>
  <c r="H99" i="191" s="1"/>
  <c r="G98" i="191"/>
  <c r="G99" i="191" s="1"/>
  <c r="F98" i="191"/>
  <c r="F99" i="191" s="1"/>
  <c r="E98" i="191"/>
  <c r="E99" i="191" s="1"/>
  <c r="D98" i="191"/>
  <c r="D99" i="191" s="1"/>
  <c r="C98" i="191"/>
  <c r="C99" i="191" s="1"/>
  <c r="I90" i="191"/>
  <c r="H90" i="191"/>
  <c r="G90" i="191"/>
  <c r="F90" i="191"/>
  <c r="E90" i="191"/>
  <c r="D90" i="191"/>
  <c r="C90" i="191"/>
  <c r="I87" i="191"/>
  <c r="I91" i="191" s="1"/>
  <c r="H87" i="191"/>
  <c r="H91" i="191" s="1"/>
  <c r="G87" i="191"/>
  <c r="G91" i="191" s="1"/>
  <c r="F87" i="191"/>
  <c r="F91" i="191" s="1"/>
  <c r="E87" i="191"/>
  <c r="E91" i="191" s="1"/>
  <c r="D87" i="191"/>
  <c r="D91" i="191" s="1"/>
  <c r="C87" i="191"/>
  <c r="C91" i="191" s="1"/>
  <c r="I86" i="191"/>
  <c r="H86" i="191"/>
  <c r="G86" i="191"/>
  <c r="F86" i="191"/>
  <c r="E86" i="191"/>
  <c r="D86" i="191"/>
  <c r="C86" i="191"/>
  <c r="I84" i="191"/>
  <c r="I85" i="191" s="1"/>
  <c r="H84" i="191"/>
  <c r="H85" i="191" s="1"/>
  <c r="G84" i="191"/>
  <c r="G85" i="191" s="1"/>
  <c r="F84" i="191"/>
  <c r="F85" i="191" s="1"/>
  <c r="E84" i="191"/>
  <c r="E85" i="191" s="1"/>
  <c r="D84" i="191"/>
  <c r="D85" i="191" s="1"/>
  <c r="C84" i="191"/>
  <c r="C85" i="191" s="1"/>
  <c r="I74" i="191"/>
  <c r="H74" i="191"/>
  <c r="G74" i="191"/>
  <c r="F74" i="191"/>
  <c r="E74" i="191"/>
  <c r="D74" i="191"/>
  <c r="C74" i="191"/>
  <c r="I71" i="191"/>
  <c r="I75" i="191" s="1"/>
  <c r="H71" i="191"/>
  <c r="H75" i="191" s="1"/>
  <c r="G71" i="191"/>
  <c r="G75" i="191" s="1"/>
  <c r="F71" i="191"/>
  <c r="F75" i="191" s="1"/>
  <c r="E71" i="191"/>
  <c r="E75" i="191" s="1"/>
  <c r="D71" i="191"/>
  <c r="D75" i="191" s="1"/>
  <c r="C71" i="191"/>
  <c r="C75" i="191" s="1"/>
  <c r="I70" i="191"/>
  <c r="H70" i="191"/>
  <c r="G70" i="191"/>
  <c r="F70" i="191"/>
  <c r="E70" i="191"/>
  <c r="D70" i="191"/>
  <c r="C70" i="191"/>
  <c r="I68" i="191"/>
  <c r="I69" i="191" s="1"/>
  <c r="H68" i="191"/>
  <c r="H69" i="191" s="1"/>
  <c r="G68" i="191"/>
  <c r="G69" i="191" s="1"/>
  <c r="F68" i="191"/>
  <c r="F69" i="191" s="1"/>
  <c r="E68" i="191"/>
  <c r="E69" i="191" s="1"/>
  <c r="D68" i="191"/>
  <c r="D69" i="191" s="1"/>
  <c r="C68" i="191"/>
  <c r="C69" i="191" s="1"/>
  <c r="I60" i="191"/>
  <c r="H60" i="191"/>
  <c r="G60" i="191"/>
  <c r="F60" i="191"/>
  <c r="E60" i="191"/>
  <c r="D60" i="191"/>
  <c r="C60" i="191"/>
  <c r="I57" i="191"/>
  <c r="I61" i="191" s="1"/>
  <c r="H57" i="191"/>
  <c r="H61" i="191" s="1"/>
  <c r="G57" i="191"/>
  <c r="G61" i="191" s="1"/>
  <c r="F57" i="191"/>
  <c r="F61" i="191" s="1"/>
  <c r="E57" i="191"/>
  <c r="E61" i="191" s="1"/>
  <c r="D57" i="191"/>
  <c r="D61" i="191" s="1"/>
  <c r="C57" i="191"/>
  <c r="C61" i="191" s="1"/>
  <c r="I56" i="191"/>
  <c r="H56" i="191"/>
  <c r="G56" i="191"/>
  <c r="F56" i="191"/>
  <c r="E56" i="191"/>
  <c r="D56" i="191"/>
  <c r="C56" i="191"/>
  <c r="I54" i="191"/>
  <c r="I55" i="191" s="1"/>
  <c r="H54" i="191"/>
  <c r="H55" i="191" s="1"/>
  <c r="G54" i="191"/>
  <c r="G55" i="191" s="1"/>
  <c r="F54" i="191"/>
  <c r="F55" i="191" s="1"/>
  <c r="E54" i="191"/>
  <c r="E55" i="191" s="1"/>
  <c r="D54" i="191"/>
  <c r="D55" i="191" s="1"/>
  <c r="C54" i="191"/>
  <c r="C55" i="191" s="1"/>
  <c r="I44" i="191"/>
  <c r="H44" i="191"/>
  <c r="G44" i="191"/>
  <c r="F44" i="191"/>
  <c r="E44" i="191"/>
  <c r="D44" i="191"/>
  <c r="C44" i="191"/>
  <c r="I41" i="191"/>
  <c r="I45" i="191" s="1"/>
  <c r="H41" i="191"/>
  <c r="H45" i="191" s="1"/>
  <c r="G41" i="191"/>
  <c r="G45" i="191" s="1"/>
  <c r="F41" i="191"/>
  <c r="F45" i="191" s="1"/>
  <c r="E41" i="191"/>
  <c r="E45" i="191" s="1"/>
  <c r="D41" i="191"/>
  <c r="D45" i="191" s="1"/>
  <c r="C41" i="191"/>
  <c r="C45" i="191" s="1"/>
  <c r="I40" i="191"/>
  <c r="H40" i="191"/>
  <c r="G40" i="191"/>
  <c r="F40" i="191"/>
  <c r="E40" i="191"/>
  <c r="D40" i="191"/>
  <c r="C40" i="191"/>
  <c r="I38" i="191"/>
  <c r="I39" i="191" s="1"/>
  <c r="H38" i="191"/>
  <c r="H39" i="191" s="1"/>
  <c r="G38" i="191"/>
  <c r="G39" i="191" s="1"/>
  <c r="F38" i="191"/>
  <c r="F39" i="191" s="1"/>
  <c r="E38" i="191"/>
  <c r="E39" i="191" s="1"/>
  <c r="D38" i="191"/>
  <c r="D39" i="191" s="1"/>
  <c r="C38" i="191"/>
  <c r="C39" i="191" s="1"/>
  <c r="I30" i="191"/>
  <c r="H30" i="191"/>
  <c r="G30" i="191"/>
  <c r="F30" i="191"/>
  <c r="E30" i="191"/>
  <c r="D30" i="191"/>
  <c r="C30" i="191"/>
  <c r="I27" i="191"/>
  <c r="I31" i="191" s="1"/>
  <c r="H27" i="191"/>
  <c r="H31" i="191" s="1"/>
  <c r="G27" i="191"/>
  <c r="G31" i="191" s="1"/>
  <c r="F27" i="191"/>
  <c r="F31" i="191" s="1"/>
  <c r="E27" i="191"/>
  <c r="E31" i="191" s="1"/>
  <c r="D27" i="191"/>
  <c r="D31" i="191" s="1"/>
  <c r="C27" i="191"/>
  <c r="C31" i="191" s="1"/>
  <c r="I26" i="191"/>
  <c r="H26" i="191"/>
  <c r="G26" i="191"/>
  <c r="F26" i="191"/>
  <c r="E26" i="191"/>
  <c r="D26" i="191"/>
  <c r="C26" i="191"/>
  <c r="I24" i="191"/>
  <c r="I25" i="191" s="1"/>
  <c r="H24" i="191"/>
  <c r="H25" i="191" s="1"/>
  <c r="G24" i="191"/>
  <c r="G25" i="191" s="1"/>
  <c r="F24" i="191"/>
  <c r="F25" i="191" s="1"/>
  <c r="E24" i="191"/>
  <c r="E25" i="191" s="1"/>
  <c r="D24" i="191"/>
  <c r="D25" i="191" s="1"/>
  <c r="C24" i="191"/>
  <c r="C25" i="191" s="1"/>
  <c r="I16" i="191"/>
  <c r="H16" i="191"/>
  <c r="G16" i="191"/>
  <c r="F16" i="191"/>
  <c r="E16" i="191"/>
  <c r="D16" i="191"/>
  <c r="C16" i="191"/>
  <c r="I13" i="191"/>
  <c r="I17" i="191" s="1"/>
  <c r="H13" i="191"/>
  <c r="H17" i="191" s="1"/>
  <c r="G13" i="191"/>
  <c r="G17" i="191" s="1"/>
  <c r="F13" i="191"/>
  <c r="F17" i="191" s="1"/>
  <c r="E13" i="191"/>
  <c r="E17" i="191" s="1"/>
  <c r="D13" i="191"/>
  <c r="D17" i="191" s="1"/>
  <c r="C13" i="191"/>
  <c r="C17" i="191" s="1"/>
  <c r="I12" i="191"/>
  <c r="H12" i="191"/>
  <c r="G12" i="191"/>
  <c r="F12" i="191"/>
  <c r="E12" i="191"/>
  <c r="D12" i="191"/>
  <c r="C12" i="191"/>
  <c r="I10" i="191"/>
  <c r="I11" i="191" s="1"/>
  <c r="H10" i="191"/>
  <c r="H11" i="191" s="1"/>
  <c r="G10" i="191"/>
  <c r="G11" i="191" s="1"/>
  <c r="F10" i="191"/>
  <c r="F11" i="191" s="1"/>
  <c r="E10" i="191"/>
  <c r="E11" i="191" s="1"/>
  <c r="D10" i="191"/>
  <c r="D11" i="191" s="1"/>
  <c r="C10" i="191"/>
  <c r="C11" i="191" s="1"/>
  <c r="I192" i="190"/>
  <c r="H192" i="190"/>
  <c r="G192" i="190"/>
  <c r="F192" i="190"/>
  <c r="E192" i="190"/>
  <c r="D192" i="190"/>
  <c r="C192" i="190"/>
  <c r="I189" i="190"/>
  <c r="I193" i="190" s="1"/>
  <c r="H189" i="190"/>
  <c r="H193" i="190" s="1"/>
  <c r="G189" i="190"/>
  <c r="G193" i="190" s="1"/>
  <c r="F189" i="190"/>
  <c r="F193" i="190" s="1"/>
  <c r="E189" i="190"/>
  <c r="E193" i="190" s="1"/>
  <c r="D189" i="190"/>
  <c r="D193" i="190" s="1"/>
  <c r="C189" i="190"/>
  <c r="C193" i="190" s="1"/>
  <c r="I188" i="190"/>
  <c r="H188" i="190"/>
  <c r="G188" i="190"/>
  <c r="F188" i="190"/>
  <c r="E188" i="190"/>
  <c r="D188" i="190"/>
  <c r="C188" i="190"/>
  <c r="I186" i="190"/>
  <c r="I187" i="190" s="1"/>
  <c r="H186" i="190"/>
  <c r="H187" i="190" s="1"/>
  <c r="G186" i="190"/>
  <c r="G187" i="190" s="1"/>
  <c r="F186" i="190"/>
  <c r="F187" i="190" s="1"/>
  <c r="E186" i="190"/>
  <c r="E187" i="190" s="1"/>
  <c r="D186" i="190"/>
  <c r="D187" i="190" s="1"/>
  <c r="C186" i="190"/>
  <c r="C187" i="190" s="1"/>
  <c r="I178" i="190"/>
  <c r="H178" i="190"/>
  <c r="G178" i="190"/>
  <c r="F178" i="190"/>
  <c r="E178" i="190"/>
  <c r="D178" i="190"/>
  <c r="C178" i="190"/>
  <c r="I175" i="190"/>
  <c r="I179" i="190" s="1"/>
  <c r="H175" i="190"/>
  <c r="H179" i="190" s="1"/>
  <c r="G175" i="190"/>
  <c r="G179" i="190" s="1"/>
  <c r="F175" i="190"/>
  <c r="F179" i="190" s="1"/>
  <c r="E175" i="190"/>
  <c r="E179" i="190" s="1"/>
  <c r="D175" i="190"/>
  <c r="D179" i="190" s="1"/>
  <c r="C175" i="190"/>
  <c r="C179" i="190" s="1"/>
  <c r="I174" i="190"/>
  <c r="H174" i="190"/>
  <c r="G174" i="190"/>
  <c r="F174" i="190"/>
  <c r="E174" i="190"/>
  <c r="D174" i="190"/>
  <c r="C174" i="190"/>
  <c r="I172" i="190"/>
  <c r="I173" i="190" s="1"/>
  <c r="H172" i="190"/>
  <c r="H173" i="190" s="1"/>
  <c r="G172" i="190"/>
  <c r="G173" i="190" s="1"/>
  <c r="F172" i="190"/>
  <c r="F173" i="190" s="1"/>
  <c r="E172" i="190"/>
  <c r="E173" i="190" s="1"/>
  <c r="D172" i="190"/>
  <c r="D173" i="190" s="1"/>
  <c r="C172" i="190"/>
  <c r="C173" i="190" s="1"/>
  <c r="I164" i="190"/>
  <c r="H164" i="190"/>
  <c r="G164" i="190"/>
  <c r="F164" i="190"/>
  <c r="E164" i="190"/>
  <c r="D164" i="190"/>
  <c r="C164" i="190"/>
  <c r="I161" i="190"/>
  <c r="I165" i="190" s="1"/>
  <c r="H161" i="190"/>
  <c r="H165" i="190" s="1"/>
  <c r="G161" i="190"/>
  <c r="G165" i="190" s="1"/>
  <c r="F161" i="190"/>
  <c r="F165" i="190" s="1"/>
  <c r="E161" i="190"/>
  <c r="E165" i="190" s="1"/>
  <c r="D161" i="190"/>
  <c r="D165" i="190" s="1"/>
  <c r="C161" i="190"/>
  <c r="C165" i="190" s="1"/>
  <c r="I160" i="190"/>
  <c r="H160" i="190"/>
  <c r="G160" i="190"/>
  <c r="F160" i="190"/>
  <c r="E160" i="190"/>
  <c r="D160" i="190"/>
  <c r="C160" i="190"/>
  <c r="I158" i="190"/>
  <c r="I159" i="190" s="1"/>
  <c r="H158" i="190"/>
  <c r="H159" i="190" s="1"/>
  <c r="G158" i="190"/>
  <c r="G159" i="190" s="1"/>
  <c r="F158" i="190"/>
  <c r="F159" i="190" s="1"/>
  <c r="E158" i="190"/>
  <c r="E159" i="190" s="1"/>
  <c r="D158" i="190"/>
  <c r="D159" i="190" s="1"/>
  <c r="C158" i="190"/>
  <c r="C159" i="190" s="1"/>
  <c r="I150" i="190"/>
  <c r="H150" i="190"/>
  <c r="G150" i="190"/>
  <c r="F150" i="190"/>
  <c r="E150" i="190"/>
  <c r="D150" i="190"/>
  <c r="C150" i="190"/>
  <c r="I147" i="190"/>
  <c r="I151" i="190" s="1"/>
  <c r="H147" i="190"/>
  <c r="H151" i="190" s="1"/>
  <c r="G147" i="190"/>
  <c r="G151" i="190" s="1"/>
  <c r="F147" i="190"/>
  <c r="F151" i="190" s="1"/>
  <c r="E147" i="190"/>
  <c r="E151" i="190" s="1"/>
  <c r="D147" i="190"/>
  <c r="D151" i="190" s="1"/>
  <c r="C147" i="190"/>
  <c r="C151" i="190" s="1"/>
  <c r="I146" i="190"/>
  <c r="H146" i="190"/>
  <c r="G146" i="190"/>
  <c r="F146" i="190"/>
  <c r="E146" i="190"/>
  <c r="D146" i="190"/>
  <c r="C146" i="190"/>
  <c r="I144" i="190"/>
  <c r="I145" i="190" s="1"/>
  <c r="H144" i="190"/>
  <c r="H145" i="190" s="1"/>
  <c r="G144" i="190"/>
  <c r="G145" i="190" s="1"/>
  <c r="F144" i="190"/>
  <c r="F145" i="190" s="1"/>
  <c r="E144" i="190"/>
  <c r="E145" i="190" s="1"/>
  <c r="D144" i="190"/>
  <c r="D145" i="190" s="1"/>
  <c r="C144" i="190"/>
  <c r="C145" i="190" s="1"/>
  <c r="I136" i="190"/>
  <c r="H136" i="190"/>
  <c r="G136" i="190"/>
  <c r="F136" i="190"/>
  <c r="E136" i="190"/>
  <c r="D136" i="190"/>
  <c r="C136" i="190"/>
  <c r="I133" i="190"/>
  <c r="I137" i="190" s="1"/>
  <c r="H133" i="190"/>
  <c r="H137" i="190" s="1"/>
  <c r="G133" i="190"/>
  <c r="G137" i="190" s="1"/>
  <c r="F133" i="190"/>
  <c r="F137" i="190" s="1"/>
  <c r="E133" i="190"/>
  <c r="E137" i="190" s="1"/>
  <c r="D133" i="190"/>
  <c r="D137" i="190" s="1"/>
  <c r="C133" i="190"/>
  <c r="C137" i="190" s="1"/>
  <c r="I132" i="190"/>
  <c r="H132" i="190"/>
  <c r="G132" i="190"/>
  <c r="F132" i="190"/>
  <c r="E132" i="190"/>
  <c r="D132" i="190"/>
  <c r="C132" i="190"/>
  <c r="I130" i="190"/>
  <c r="I131" i="190" s="1"/>
  <c r="H130" i="190"/>
  <c r="H131" i="190" s="1"/>
  <c r="G130" i="190"/>
  <c r="G131" i="190" s="1"/>
  <c r="F130" i="190"/>
  <c r="F131" i="190" s="1"/>
  <c r="E130" i="190"/>
  <c r="E131" i="190" s="1"/>
  <c r="D130" i="190"/>
  <c r="D131" i="190" s="1"/>
  <c r="C130" i="190"/>
  <c r="C131" i="190" s="1"/>
  <c r="I120" i="190"/>
  <c r="H120" i="190"/>
  <c r="G120" i="190"/>
  <c r="F120" i="190"/>
  <c r="E120" i="190"/>
  <c r="D120" i="190"/>
  <c r="C120" i="190"/>
  <c r="I117" i="190"/>
  <c r="I121" i="190" s="1"/>
  <c r="H117" i="190"/>
  <c r="H121" i="190" s="1"/>
  <c r="G117" i="190"/>
  <c r="G121" i="190" s="1"/>
  <c r="F117" i="190"/>
  <c r="F121" i="190" s="1"/>
  <c r="E117" i="190"/>
  <c r="E121" i="190" s="1"/>
  <c r="D117" i="190"/>
  <c r="D121" i="190" s="1"/>
  <c r="C117" i="190"/>
  <c r="C121" i="190" s="1"/>
  <c r="I116" i="190"/>
  <c r="H116" i="190"/>
  <c r="G116" i="190"/>
  <c r="F116" i="190"/>
  <c r="E116" i="190"/>
  <c r="D116" i="190"/>
  <c r="C116" i="190"/>
  <c r="I114" i="190"/>
  <c r="I115" i="190" s="1"/>
  <c r="H114" i="190"/>
  <c r="H115" i="190" s="1"/>
  <c r="G114" i="190"/>
  <c r="G115" i="190" s="1"/>
  <c r="F114" i="190"/>
  <c r="F115" i="190" s="1"/>
  <c r="E114" i="190"/>
  <c r="E115" i="190" s="1"/>
  <c r="D114" i="190"/>
  <c r="D115" i="190" s="1"/>
  <c r="C114" i="190"/>
  <c r="C115" i="190" s="1"/>
  <c r="I104" i="190"/>
  <c r="H104" i="190"/>
  <c r="G104" i="190"/>
  <c r="F104" i="190"/>
  <c r="E104" i="190"/>
  <c r="D104" i="190"/>
  <c r="C104" i="190"/>
  <c r="I101" i="190"/>
  <c r="I105" i="190" s="1"/>
  <c r="H101" i="190"/>
  <c r="H105" i="190" s="1"/>
  <c r="G101" i="190"/>
  <c r="G105" i="190" s="1"/>
  <c r="F101" i="190"/>
  <c r="F105" i="190" s="1"/>
  <c r="E101" i="190"/>
  <c r="E105" i="190" s="1"/>
  <c r="D101" i="190"/>
  <c r="D105" i="190" s="1"/>
  <c r="C101" i="190"/>
  <c r="C105" i="190" s="1"/>
  <c r="I100" i="190"/>
  <c r="H100" i="190"/>
  <c r="G100" i="190"/>
  <c r="F100" i="190"/>
  <c r="E100" i="190"/>
  <c r="D100" i="190"/>
  <c r="C100" i="190"/>
  <c r="I98" i="190"/>
  <c r="I99" i="190" s="1"/>
  <c r="H98" i="190"/>
  <c r="H99" i="190" s="1"/>
  <c r="G98" i="190"/>
  <c r="G99" i="190" s="1"/>
  <c r="F98" i="190"/>
  <c r="F99" i="190" s="1"/>
  <c r="E98" i="190"/>
  <c r="E99" i="190" s="1"/>
  <c r="D98" i="190"/>
  <c r="D99" i="190" s="1"/>
  <c r="C98" i="190"/>
  <c r="C99" i="190" s="1"/>
  <c r="I90" i="190"/>
  <c r="H90" i="190"/>
  <c r="G90" i="190"/>
  <c r="F90" i="190"/>
  <c r="E90" i="190"/>
  <c r="D90" i="190"/>
  <c r="C90" i="190"/>
  <c r="I87" i="190"/>
  <c r="I91" i="190" s="1"/>
  <c r="H87" i="190"/>
  <c r="H91" i="190" s="1"/>
  <c r="G87" i="190"/>
  <c r="G91" i="190" s="1"/>
  <c r="F87" i="190"/>
  <c r="F91" i="190" s="1"/>
  <c r="E87" i="190"/>
  <c r="E91" i="190" s="1"/>
  <c r="D87" i="190"/>
  <c r="D91" i="190" s="1"/>
  <c r="C87" i="190"/>
  <c r="C91" i="190" s="1"/>
  <c r="I86" i="190"/>
  <c r="H86" i="190"/>
  <c r="G86" i="190"/>
  <c r="F86" i="190"/>
  <c r="E86" i="190"/>
  <c r="D86" i="190"/>
  <c r="C86" i="190"/>
  <c r="I84" i="190"/>
  <c r="I85" i="190" s="1"/>
  <c r="H84" i="190"/>
  <c r="H85" i="190" s="1"/>
  <c r="G84" i="190"/>
  <c r="G85" i="190" s="1"/>
  <c r="F84" i="190"/>
  <c r="F85" i="190" s="1"/>
  <c r="E84" i="190"/>
  <c r="E85" i="190" s="1"/>
  <c r="D84" i="190"/>
  <c r="D85" i="190" s="1"/>
  <c r="C84" i="190"/>
  <c r="C85" i="190" s="1"/>
  <c r="I74" i="190"/>
  <c r="H74" i="190"/>
  <c r="G74" i="190"/>
  <c r="F74" i="190"/>
  <c r="E74" i="190"/>
  <c r="D74" i="190"/>
  <c r="C74" i="190"/>
  <c r="I71" i="190"/>
  <c r="I75" i="190" s="1"/>
  <c r="H71" i="190"/>
  <c r="H75" i="190" s="1"/>
  <c r="G71" i="190"/>
  <c r="G75" i="190" s="1"/>
  <c r="F71" i="190"/>
  <c r="F75" i="190" s="1"/>
  <c r="E71" i="190"/>
  <c r="E75" i="190" s="1"/>
  <c r="D71" i="190"/>
  <c r="D75" i="190" s="1"/>
  <c r="C71" i="190"/>
  <c r="C75" i="190" s="1"/>
  <c r="I70" i="190"/>
  <c r="H70" i="190"/>
  <c r="G70" i="190"/>
  <c r="F70" i="190"/>
  <c r="E70" i="190"/>
  <c r="D70" i="190"/>
  <c r="C70" i="190"/>
  <c r="I68" i="190"/>
  <c r="I69" i="190" s="1"/>
  <c r="H68" i="190"/>
  <c r="H69" i="190" s="1"/>
  <c r="G68" i="190"/>
  <c r="G69" i="190" s="1"/>
  <c r="F68" i="190"/>
  <c r="F69" i="190" s="1"/>
  <c r="E68" i="190"/>
  <c r="E69" i="190" s="1"/>
  <c r="D68" i="190"/>
  <c r="D69" i="190" s="1"/>
  <c r="C68" i="190"/>
  <c r="C69" i="190" s="1"/>
  <c r="I60" i="190"/>
  <c r="H60" i="190"/>
  <c r="G60" i="190"/>
  <c r="F60" i="190"/>
  <c r="E60" i="190"/>
  <c r="D60" i="190"/>
  <c r="C60" i="190"/>
  <c r="I57" i="190"/>
  <c r="I61" i="190" s="1"/>
  <c r="H57" i="190"/>
  <c r="H61" i="190" s="1"/>
  <c r="G57" i="190"/>
  <c r="G61" i="190" s="1"/>
  <c r="F57" i="190"/>
  <c r="F61" i="190" s="1"/>
  <c r="E57" i="190"/>
  <c r="E61" i="190" s="1"/>
  <c r="D57" i="190"/>
  <c r="D61" i="190" s="1"/>
  <c r="C57" i="190"/>
  <c r="C61" i="190" s="1"/>
  <c r="I56" i="190"/>
  <c r="H56" i="190"/>
  <c r="G56" i="190"/>
  <c r="F56" i="190"/>
  <c r="E56" i="190"/>
  <c r="D56" i="190"/>
  <c r="C56" i="190"/>
  <c r="I54" i="190"/>
  <c r="I55" i="190" s="1"/>
  <c r="H54" i="190"/>
  <c r="H55" i="190" s="1"/>
  <c r="G54" i="190"/>
  <c r="G55" i="190" s="1"/>
  <c r="F54" i="190"/>
  <c r="F55" i="190" s="1"/>
  <c r="E54" i="190"/>
  <c r="E55" i="190" s="1"/>
  <c r="D54" i="190"/>
  <c r="D55" i="190" s="1"/>
  <c r="C54" i="190"/>
  <c r="C55" i="190" s="1"/>
  <c r="I44" i="190"/>
  <c r="H44" i="190"/>
  <c r="G44" i="190"/>
  <c r="F44" i="190"/>
  <c r="E44" i="190"/>
  <c r="D44" i="190"/>
  <c r="C44" i="190"/>
  <c r="I41" i="190"/>
  <c r="I45" i="190" s="1"/>
  <c r="H41" i="190"/>
  <c r="H45" i="190" s="1"/>
  <c r="G41" i="190"/>
  <c r="G45" i="190" s="1"/>
  <c r="F41" i="190"/>
  <c r="F45" i="190" s="1"/>
  <c r="E41" i="190"/>
  <c r="E45" i="190" s="1"/>
  <c r="D41" i="190"/>
  <c r="D45" i="190" s="1"/>
  <c r="C41" i="190"/>
  <c r="C45" i="190" s="1"/>
  <c r="I40" i="190"/>
  <c r="H40" i="190"/>
  <c r="G40" i="190"/>
  <c r="F40" i="190"/>
  <c r="E40" i="190"/>
  <c r="D40" i="190"/>
  <c r="C40" i="190"/>
  <c r="I38" i="190"/>
  <c r="I39" i="190" s="1"/>
  <c r="H38" i="190"/>
  <c r="H39" i="190" s="1"/>
  <c r="G38" i="190"/>
  <c r="G39" i="190" s="1"/>
  <c r="F38" i="190"/>
  <c r="F39" i="190" s="1"/>
  <c r="E38" i="190"/>
  <c r="E39" i="190" s="1"/>
  <c r="D38" i="190"/>
  <c r="D39" i="190" s="1"/>
  <c r="C38" i="190"/>
  <c r="C39" i="190" s="1"/>
  <c r="I30" i="190"/>
  <c r="H30" i="190"/>
  <c r="G30" i="190"/>
  <c r="F30" i="190"/>
  <c r="E30" i="190"/>
  <c r="D30" i="190"/>
  <c r="C30" i="190"/>
  <c r="I27" i="190"/>
  <c r="I31" i="190" s="1"/>
  <c r="H27" i="190"/>
  <c r="H31" i="190" s="1"/>
  <c r="G27" i="190"/>
  <c r="G31" i="190" s="1"/>
  <c r="F27" i="190"/>
  <c r="F31" i="190" s="1"/>
  <c r="E27" i="190"/>
  <c r="E31" i="190" s="1"/>
  <c r="D27" i="190"/>
  <c r="D31" i="190" s="1"/>
  <c r="C27" i="190"/>
  <c r="C31" i="190" s="1"/>
  <c r="I26" i="190"/>
  <c r="H26" i="190"/>
  <c r="G26" i="190"/>
  <c r="F26" i="190"/>
  <c r="E26" i="190"/>
  <c r="D26" i="190"/>
  <c r="C26" i="190"/>
  <c r="I24" i="190"/>
  <c r="I25" i="190" s="1"/>
  <c r="H24" i="190"/>
  <c r="H25" i="190" s="1"/>
  <c r="G24" i="190"/>
  <c r="G25" i="190" s="1"/>
  <c r="F24" i="190"/>
  <c r="F25" i="190" s="1"/>
  <c r="E24" i="190"/>
  <c r="E25" i="190" s="1"/>
  <c r="D24" i="190"/>
  <c r="D25" i="190" s="1"/>
  <c r="C24" i="190"/>
  <c r="C25" i="190" s="1"/>
  <c r="I16" i="190"/>
  <c r="H16" i="190"/>
  <c r="G16" i="190"/>
  <c r="F16" i="190"/>
  <c r="E16" i="190"/>
  <c r="D16" i="190"/>
  <c r="C16" i="190"/>
  <c r="I13" i="190"/>
  <c r="I17" i="190" s="1"/>
  <c r="H13" i="190"/>
  <c r="H17" i="190" s="1"/>
  <c r="G13" i="190"/>
  <c r="G17" i="190" s="1"/>
  <c r="F13" i="190"/>
  <c r="F17" i="190" s="1"/>
  <c r="E13" i="190"/>
  <c r="E17" i="190" s="1"/>
  <c r="D13" i="190"/>
  <c r="D17" i="190" s="1"/>
  <c r="C13" i="190"/>
  <c r="C17" i="190" s="1"/>
  <c r="I12" i="190"/>
  <c r="H12" i="190"/>
  <c r="G12" i="190"/>
  <c r="F12" i="190"/>
  <c r="E12" i="190"/>
  <c r="D12" i="190"/>
  <c r="C12" i="190"/>
  <c r="I10" i="190"/>
  <c r="I11" i="190" s="1"/>
  <c r="H10" i="190"/>
  <c r="H11" i="190" s="1"/>
  <c r="G10" i="190"/>
  <c r="G11" i="190" s="1"/>
  <c r="F10" i="190"/>
  <c r="F11" i="190" s="1"/>
  <c r="E10" i="190"/>
  <c r="E11" i="190" s="1"/>
  <c r="D10" i="190"/>
  <c r="D11" i="190" s="1"/>
  <c r="C10" i="190"/>
  <c r="C11" i="190" s="1"/>
  <c r="I192" i="189"/>
  <c r="H192" i="189"/>
  <c r="G192" i="189"/>
  <c r="F192" i="189"/>
  <c r="E192" i="189"/>
  <c r="D192" i="189"/>
  <c r="C192" i="189"/>
  <c r="I189" i="189"/>
  <c r="I193" i="189" s="1"/>
  <c r="H189" i="189"/>
  <c r="H193" i="189" s="1"/>
  <c r="G189" i="189"/>
  <c r="G193" i="189" s="1"/>
  <c r="F189" i="189"/>
  <c r="F193" i="189" s="1"/>
  <c r="E189" i="189"/>
  <c r="E193" i="189" s="1"/>
  <c r="D189" i="189"/>
  <c r="D193" i="189" s="1"/>
  <c r="C189" i="189"/>
  <c r="C193" i="189" s="1"/>
  <c r="I188" i="189"/>
  <c r="H188" i="189"/>
  <c r="G188" i="189"/>
  <c r="F188" i="189"/>
  <c r="E188" i="189"/>
  <c r="D188" i="189"/>
  <c r="C188" i="189"/>
  <c r="I186" i="189"/>
  <c r="I187" i="189" s="1"/>
  <c r="H186" i="189"/>
  <c r="H187" i="189" s="1"/>
  <c r="G186" i="189"/>
  <c r="G187" i="189" s="1"/>
  <c r="F186" i="189"/>
  <c r="F187" i="189" s="1"/>
  <c r="E186" i="189"/>
  <c r="E187" i="189" s="1"/>
  <c r="D186" i="189"/>
  <c r="D187" i="189" s="1"/>
  <c r="C186" i="189"/>
  <c r="C187" i="189" s="1"/>
  <c r="I178" i="189"/>
  <c r="H178" i="189"/>
  <c r="G178" i="189"/>
  <c r="F178" i="189"/>
  <c r="E178" i="189"/>
  <c r="D178" i="189"/>
  <c r="C178" i="189"/>
  <c r="I175" i="189"/>
  <c r="I179" i="189" s="1"/>
  <c r="H175" i="189"/>
  <c r="H179" i="189" s="1"/>
  <c r="G175" i="189"/>
  <c r="G179" i="189" s="1"/>
  <c r="F175" i="189"/>
  <c r="F179" i="189" s="1"/>
  <c r="E175" i="189"/>
  <c r="E179" i="189" s="1"/>
  <c r="D175" i="189"/>
  <c r="D179" i="189" s="1"/>
  <c r="C175" i="189"/>
  <c r="C179" i="189" s="1"/>
  <c r="I174" i="189"/>
  <c r="H174" i="189"/>
  <c r="G174" i="189"/>
  <c r="F174" i="189"/>
  <c r="E174" i="189"/>
  <c r="D174" i="189"/>
  <c r="C174" i="189"/>
  <c r="I172" i="189"/>
  <c r="I173" i="189" s="1"/>
  <c r="H172" i="189"/>
  <c r="H173" i="189" s="1"/>
  <c r="G172" i="189"/>
  <c r="G173" i="189" s="1"/>
  <c r="F172" i="189"/>
  <c r="F173" i="189" s="1"/>
  <c r="E172" i="189"/>
  <c r="E173" i="189" s="1"/>
  <c r="D172" i="189"/>
  <c r="D173" i="189" s="1"/>
  <c r="C172" i="189"/>
  <c r="C173" i="189" s="1"/>
  <c r="I164" i="189"/>
  <c r="H164" i="189"/>
  <c r="G164" i="189"/>
  <c r="F164" i="189"/>
  <c r="E164" i="189"/>
  <c r="D164" i="189"/>
  <c r="C164" i="189"/>
  <c r="I161" i="189"/>
  <c r="I165" i="189" s="1"/>
  <c r="H161" i="189"/>
  <c r="H165" i="189" s="1"/>
  <c r="G161" i="189"/>
  <c r="G165" i="189" s="1"/>
  <c r="F161" i="189"/>
  <c r="F165" i="189" s="1"/>
  <c r="E161" i="189"/>
  <c r="E165" i="189" s="1"/>
  <c r="D161" i="189"/>
  <c r="D165" i="189" s="1"/>
  <c r="C161" i="189"/>
  <c r="C165" i="189" s="1"/>
  <c r="I160" i="189"/>
  <c r="H160" i="189"/>
  <c r="G160" i="189"/>
  <c r="F160" i="189"/>
  <c r="E160" i="189"/>
  <c r="D160" i="189"/>
  <c r="C160" i="189"/>
  <c r="I158" i="189"/>
  <c r="I159" i="189" s="1"/>
  <c r="H158" i="189"/>
  <c r="H159" i="189" s="1"/>
  <c r="G158" i="189"/>
  <c r="G159" i="189" s="1"/>
  <c r="F158" i="189"/>
  <c r="F159" i="189" s="1"/>
  <c r="E158" i="189"/>
  <c r="E159" i="189" s="1"/>
  <c r="D158" i="189"/>
  <c r="D159" i="189" s="1"/>
  <c r="C158" i="189"/>
  <c r="C159" i="189" s="1"/>
  <c r="I150" i="189"/>
  <c r="H150" i="189"/>
  <c r="G150" i="189"/>
  <c r="F150" i="189"/>
  <c r="E150" i="189"/>
  <c r="D150" i="189"/>
  <c r="C150" i="189"/>
  <c r="I147" i="189"/>
  <c r="I151" i="189" s="1"/>
  <c r="H147" i="189"/>
  <c r="H151" i="189" s="1"/>
  <c r="G147" i="189"/>
  <c r="G151" i="189" s="1"/>
  <c r="F147" i="189"/>
  <c r="F151" i="189" s="1"/>
  <c r="E147" i="189"/>
  <c r="E151" i="189" s="1"/>
  <c r="D147" i="189"/>
  <c r="D151" i="189" s="1"/>
  <c r="C147" i="189"/>
  <c r="C151" i="189" s="1"/>
  <c r="I146" i="189"/>
  <c r="H146" i="189"/>
  <c r="G146" i="189"/>
  <c r="F146" i="189"/>
  <c r="E146" i="189"/>
  <c r="D146" i="189"/>
  <c r="C146" i="189"/>
  <c r="I144" i="189"/>
  <c r="I145" i="189" s="1"/>
  <c r="H144" i="189"/>
  <c r="H145" i="189" s="1"/>
  <c r="G144" i="189"/>
  <c r="G145" i="189" s="1"/>
  <c r="F144" i="189"/>
  <c r="F145" i="189" s="1"/>
  <c r="E144" i="189"/>
  <c r="E145" i="189" s="1"/>
  <c r="D144" i="189"/>
  <c r="D145" i="189" s="1"/>
  <c r="C144" i="189"/>
  <c r="C145" i="189" s="1"/>
  <c r="I136" i="189"/>
  <c r="H136" i="189"/>
  <c r="G136" i="189"/>
  <c r="F136" i="189"/>
  <c r="E136" i="189"/>
  <c r="D136" i="189"/>
  <c r="C136" i="189"/>
  <c r="I133" i="189"/>
  <c r="I137" i="189" s="1"/>
  <c r="H133" i="189"/>
  <c r="H137" i="189" s="1"/>
  <c r="G133" i="189"/>
  <c r="G137" i="189" s="1"/>
  <c r="F133" i="189"/>
  <c r="F137" i="189" s="1"/>
  <c r="E133" i="189"/>
  <c r="E137" i="189" s="1"/>
  <c r="D133" i="189"/>
  <c r="D137" i="189" s="1"/>
  <c r="C133" i="189"/>
  <c r="C137" i="189" s="1"/>
  <c r="I132" i="189"/>
  <c r="H132" i="189"/>
  <c r="G132" i="189"/>
  <c r="F132" i="189"/>
  <c r="E132" i="189"/>
  <c r="D132" i="189"/>
  <c r="C132" i="189"/>
  <c r="I130" i="189"/>
  <c r="I131" i="189" s="1"/>
  <c r="H130" i="189"/>
  <c r="H131" i="189" s="1"/>
  <c r="G130" i="189"/>
  <c r="G131" i="189" s="1"/>
  <c r="F130" i="189"/>
  <c r="F131" i="189" s="1"/>
  <c r="E130" i="189"/>
  <c r="E131" i="189" s="1"/>
  <c r="D130" i="189"/>
  <c r="D131" i="189" s="1"/>
  <c r="C130" i="189"/>
  <c r="C131" i="189" s="1"/>
  <c r="I120" i="189"/>
  <c r="H120" i="189"/>
  <c r="G120" i="189"/>
  <c r="F120" i="189"/>
  <c r="E120" i="189"/>
  <c r="D120" i="189"/>
  <c r="C120" i="189"/>
  <c r="I117" i="189"/>
  <c r="I121" i="189" s="1"/>
  <c r="H117" i="189"/>
  <c r="H121" i="189" s="1"/>
  <c r="G117" i="189"/>
  <c r="G121" i="189" s="1"/>
  <c r="F117" i="189"/>
  <c r="F121" i="189" s="1"/>
  <c r="E117" i="189"/>
  <c r="E121" i="189" s="1"/>
  <c r="D117" i="189"/>
  <c r="D121" i="189" s="1"/>
  <c r="C117" i="189"/>
  <c r="C121" i="189" s="1"/>
  <c r="I116" i="189"/>
  <c r="H116" i="189"/>
  <c r="G116" i="189"/>
  <c r="F116" i="189"/>
  <c r="E116" i="189"/>
  <c r="D116" i="189"/>
  <c r="C116" i="189"/>
  <c r="I114" i="189"/>
  <c r="I115" i="189" s="1"/>
  <c r="H114" i="189"/>
  <c r="H115" i="189" s="1"/>
  <c r="G114" i="189"/>
  <c r="G115" i="189" s="1"/>
  <c r="F114" i="189"/>
  <c r="F115" i="189" s="1"/>
  <c r="E114" i="189"/>
  <c r="E115" i="189" s="1"/>
  <c r="D114" i="189"/>
  <c r="D115" i="189" s="1"/>
  <c r="C114" i="189"/>
  <c r="C115" i="189" s="1"/>
  <c r="I104" i="189"/>
  <c r="H104" i="189"/>
  <c r="G104" i="189"/>
  <c r="F104" i="189"/>
  <c r="E104" i="189"/>
  <c r="D104" i="189"/>
  <c r="C104" i="189"/>
  <c r="I101" i="189"/>
  <c r="I105" i="189" s="1"/>
  <c r="H101" i="189"/>
  <c r="H105" i="189" s="1"/>
  <c r="G101" i="189"/>
  <c r="G105" i="189" s="1"/>
  <c r="F101" i="189"/>
  <c r="F105" i="189" s="1"/>
  <c r="E101" i="189"/>
  <c r="E105" i="189" s="1"/>
  <c r="D101" i="189"/>
  <c r="D105" i="189" s="1"/>
  <c r="C101" i="189"/>
  <c r="C105" i="189" s="1"/>
  <c r="I100" i="189"/>
  <c r="H100" i="189"/>
  <c r="G100" i="189"/>
  <c r="F100" i="189"/>
  <c r="E100" i="189"/>
  <c r="D100" i="189"/>
  <c r="C100" i="189"/>
  <c r="I98" i="189"/>
  <c r="I99" i="189" s="1"/>
  <c r="H98" i="189"/>
  <c r="H99" i="189" s="1"/>
  <c r="G98" i="189"/>
  <c r="G99" i="189" s="1"/>
  <c r="F98" i="189"/>
  <c r="F99" i="189" s="1"/>
  <c r="E98" i="189"/>
  <c r="E99" i="189" s="1"/>
  <c r="D98" i="189"/>
  <c r="D99" i="189" s="1"/>
  <c r="C98" i="189"/>
  <c r="C99" i="189" s="1"/>
  <c r="I90" i="189"/>
  <c r="H90" i="189"/>
  <c r="G90" i="189"/>
  <c r="F90" i="189"/>
  <c r="E90" i="189"/>
  <c r="D90" i="189"/>
  <c r="C90" i="189"/>
  <c r="I87" i="189"/>
  <c r="I91" i="189" s="1"/>
  <c r="H87" i="189"/>
  <c r="H91" i="189" s="1"/>
  <c r="G87" i="189"/>
  <c r="G91" i="189" s="1"/>
  <c r="F87" i="189"/>
  <c r="F91" i="189" s="1"/>
  <c r="E87" i="189"/>
  <c r="E91" i="189" s="1"/>
  <c r="D87" i="189"/>
  <c r="D91" i="189" s="1"/>
  <c r="C87" i="189"/>
  <c r="C91" i="189" s="1"/>
  <c r="I86" i="189"/>
  <c r="H86" i="189"/>
  <c r="G86" i="189"/>
  <c r="F86" i="189"/>
  <c r="E86" i="189"/>
  <c r="D86" i="189"/>
  <c r="C86" i="189"/>
  <c r="I84" i="189"/>
  <c r="I85" i="189" s="1"/>
  <c r="H84" i="189"/>
  <c r="H85" i="189" s="1"/>
  <c r="G84" i="189"/>
  <c r="G85" i="189" s="1"/>
  <c r="F84" i="189"/>
  <c r="F85" i="189" s="1"/>
  <c r="E84" i="189"/>
  <c r="E85" i="189" s="1"/>
  <c r="D84" i="189"/>
  <c r="D85" i="189" s="1"/>
  <c r="C84" i="189"/>
  <c r="C85" i="189" s="1"/>
  <c r="I74" i="189"/>
  <c r="H74" i="189"/>
  <c r="G74" i="189"/>
  <c r="F74" i="189"/>
  <c r="E74" i="189"/>
  <c r="D74" i="189"/>
  <c r="C74" i="189"/>
  <c r="I71" i="189"/>
  <c r="I75" i="189" s="1"/>
  <c r="H71" i="189"/>
  <c r="H75" i="189" s="1"/>
  <c r="G71" i="189"/>
  <c r="G75" i="189" s="1"/>
  <c r="F71" i="189"/>
  <c r="F75" i="189" s="1"/>
  <c r="E71" i="189"/>
  <c r="E75" i="189" s="1"/>
  <c r="D71" i="189"/>
  <c r="D75" i="189" s="1"/>
  <c r="C71" i="189"/>
  <c r="C75" i="189" s="1"/>
  <c r="I70" i="189"/>
  <c r="H70" i="189"/>
  <c r="G70" i="189"/>
  <c r="F70" i="189"/>
  <c r="E70" i="189"/>
  <c r="D70" i="189"/>
  <c r="C70" i="189"/>
  <c r="I68" i="189"/>
  <c r="I69" i="189" s="1"/>
  <c r="H68" i="189"/>
  <c r="H69" i="189" s="1"/>
  <c r="G68" i="189"/>
  <c r="G69" i="189" s="1"/>
  <c r="F68" i="189"/>
  <c r="F69" i="189" s="1"/>
  <c r="E68" i="189"/>
  <c r="E69" i="189" s="1"/>
  <c r="D68" i="189"/>
  <c r="D69" i="189" s="1"/>
  <c r="C68" i="189"/>
  <c r="C69" i="189" s="1"/>
  <c r="I60" i="189"/>
  <c r="H60" i="189"/>
  <c r="G60" i="189"/>
  <c r="F60" i="189"/>
  <c r="E60" i="189"/>
  <c r="D60" i="189"/>
  <c r="C60" i="189"/>
  <c r="I57" i="189"/>
  <c r="I61" i="189" s="1"/>
  <c r="H57" i="189"/>
  <c r="H61" i="189" s="1"/>
  <c r="G57" i="189"/>
  <c r="G61" i="189" s="1"/>
  <c r="F57" i="189"/>
  <c r="F61" i="189" s="1"/>
  <c r="E57" i="189"/>
  <c r="E61" i="189" s="1"/>
  <c r="D57" i="189"/>
  <c r="D61" i="189" s="1"/>
  <c r="C57" i="189"/>
  <c r="C61" i="189" s="1"/>
  <c r="I56" i="189"/>
  <c r="H56" i="189"/>
  <c r="G56" i="189"/>
  <c r="F56" i="189"/>
  <c r="E56" i="189"/>
  <c r="D56" i="189"/>
  <c r="C56" i="189"/>
  <c r="I54" i="189"/>
  <c r="I55" i="189" s="1"/>
  <c r="H54" i="189"/>
  <c r="H55" i="189" s="1"/>
  <c r="G54" i="189"/>
  <c r="G55" i="189" s="1"/>
  <c r="F54" i="189"/>
  <c r="F55" i="189" s="1"/>
  <c r="E54" i="189"/>
  <c r="E55" i="189" s="1"/>
  <c r="D54" i="189"/>
  <c r="D55" i="189" s="1"/>
  <c r="C54" i="189"/>
  <c r="C55" i="189" s="1"/>
  <c r="I44" i="189"/>
  <c r="H44" i="189"/>
  <c r="G44" i="189"/>
  <c r="F44" i="189"/>
  <c r="E44" i="189"/>
  <c r="D44" i="189"/>
  <c r="C44" i="189"/>
  <c r="I41" i="189"/>
  <c r="I45" i="189" s="1"/>
  <c r="H41" i="189"/>
  <c r="H45" i="189" s="1"/>
  <c r="G41" i="189"/>
  <c r="G45" i="189" s="1"/>
  <c r="F41" i="189"/>
  <c r="F45" i="189" s="1"/>
  <c r="E41" i="189"/>
  <c r="E45" i="189" s="1"/>
  <c r="D41" i="189"/>
  <c r="D45" i="189" s="1"/>
  <c r="C41" i="189"/>
  <c r="C45" i="189" s="1"/>
  <c r="I40" i="189"/>
  <c r="H40" i="189"/>
  <c r="G40" i="189"/>
  <c r="F40" i="189"/>
  <c r="E40" i="189"/>
  <c r="D40" i="189"/>
  <c r="C40" i="189"/>
  <c r="I38" i="189"/>
  <c r="I39" i="189" s="1"/>
  <c r="H38" i="189"/>
  <c r="H39" i="189" s="1"/>
  <c r="G38" i="189"/>
  <c r="G39" i="189" s="1"/>
  <c r="F38" i="189"/>
  <c r="F39" i="189" s="1"/>
  <c r="E38" i="189"/>
  <c r="E39" i="189" s="1"/>
  <c r="D38" i="189"/>
  <c r="D39" i="189" s="1"/>
  <c r="C38" i="189"/>
  <c r="C39" i="189" s="1"/>
  <c r="I30" i="189"/>
  <c r="H30" i="189"/>
  <c r="G30" i="189"/>
  <c r="F30" i="189"/>
  <c r="E30" i="189"/>
  <c r="D30" i="189"/>
  <c r="C30" i="189"/>
  <c r="I27" i="189"/>
  <c r="I31" i="189" s="1"/>
  <c r="H27" i="189"/>
  <c r="H31" i="189" s="1"/>
  <c r="G27" i="189"/>
  <c r="G31" i="189" s="1"/>
  <c r="F27" i="189"/>
  <c r="F31" i="189" s="1"/>
  <c r="E27" i="189"/>
  <c r="E31" i="189" s="1"/>
  <c r="D27" i="189"/>
  <c r="D31" i="189" s="1"/>
  <c r="C27" i="189"/>
  <c r="C31" i="189" s="1"/>
  <c r="I26" i="189"/>
  <c r="H26" i="189"/>
  <c r="G26" i="189"/>
  <c r="F26" i="189"/>
  <c r="E26" i="189"/>
  <c r="D26" i="189"/>
  <c r="C26" i="189"/>
  <c r="I24" i="189"/>
  <c r="I25" i="189" s="1"/>
  <c r="H24" i="189"/>
  <c r="H25" i="189" s="1"/>
  <c r="G24" i="189"/>
  <c r="G25" i="189" s="1"/>
  <c r="F24" i="189"/>
  <c r="F25" i="189" s="1"/>
  <c r="E24" i="189"/>
  <c r="E25" i="189" s="1"/>
  <c r="D24" i="189"/>
  <c r="D25" i="189" s="1"/>
  <c r="C24" i="189"/>
  <c r="C25" i="189" s="1"/>
  <c r="I16" i="189"/>
  <c r="H16" i="189"/>
  <c r="G16" i="189"/>
  <c r="F16" i="189"/>
  <c r="E16" i="189"/>
  <c r="D16" i="189"/>
  <c r="C16" i="189"/>
  <c r="I13" i="189"/>
  <c r="I17" i="189" s="1"/>
  <c r="H13" i="189"/>
  <c r="H17" i="189" s="1"/>
  <c r="G13" i="189"/>
  <c r="G17" i="189" s="1"/>
  <c r="F13" i="189"/>
  <c r="F17" i="189" s="1"/>
  <c r="E13" i="189"/>
  <c r="E17" i="189" s="1"/>
  <c r="D13" i="189"/>
  <c r="D17" i="189" s="1"/>
  <c r="C13" i="189"/>
  <c r="C17" i="189" s="1"/>
  <c r="I12" i="189"/>
  <c r="H12" i="189"/>
  <c r="G12" i="189"/>
  <c r="F12" i="189"/>
  <c r="E12" i="189"/>
  <c r="D12" i="189"/>
  <c r="C12" i="189"/>
  <c r="I10" i="189"/>
  <c r="I11" i="189" s="1"/>
  <c r="H10" i="189"/>
  <c r="H11" i="189" s="1"/>
  <c r="G10" i="189"/>
  <c r="G11" i="189" s="1"/>
  <c r="F10" i="189"/>
  <c r="F11" i="189" s="1"/>
  <c r="E10" i="189"/>
  <c r="E11" i="189" s="1"/>
  <c r="D10" i="189"/>
  <c r="D11" i="189" s="1"/>
  <c r="C10" i="189"/>
  <c r="C11" i="189" s="1"/>
  <c r="I192" i="188"/>
  <c r="H192" i="188"/>
  <c r="G192" i="188"/>
  <c r="F192" i="188"/>
  <c r="E192" i="188"/>
  <c r="D192" i="188"/>
  <c r="C192" i="188"/>
  <c r="I189" i="188"/>
  <c r="I193" i="188" s="1"/>
  <c r="H189" i="188"/>
  <c r="H193" i="188" s="1"/>
  <c r="G189" i="188"/>
  <c r="G193" i="188" s="1"/>
  <c r="F189" i="188"/>
  <c r="F193" i="188" s="1"/>
  <c r="E189" i="188"/>
  <c r="E193" i="188" s="1"/>
  <c r="D189" i="188"/>
  <c r="D193" i="188" s="1"/>
  <c r="C189" i="188"/>
  <c r="C193" i="188" s="1"/>
  <c r="I188" i="188"/>
  <c r="H188" i="188"/>
  <c r="G188" i="188"/>
  <c r="F188" i="188"/>
  <c r="E188" i="188"/>
  <c r="D188" i="188"/>
  <c r="C188" i="188"/>
  <c r="I186" i="188"/>
  <c r="I187" i="188" s="1"/>
  <c r="H186" i="188"/>
  <c r="H187" i="188" s="1"/>
  <c r="G186" i="188"/>
  <c r="G187" i="188" s="1"/>
  <c r="F186" i="188"/>
  <c r="F187" i="188" s="1"/>
  <c r="E186" i="188"/>
  <c r="E187" i="188" s="1"/>
  <c r="D186" i="188"/>
  <c r="D187" i="188" s="1"/>
  <c r="C186" i="188"/>
  <c r="C187" i="188" s="1"/>
  <c r="I178" i="188"/>
  <c r="H178" i="188"/>
  <c r="G178" i="188"/>
  <c r="F178" i="188"/>
  <c r="E178" i="188"/>
  <c r="D178" i="188"/>
  <c r="C178" i="188"/>
  <c r="I175" i="188"/>
  <c r="I179" i="188" s="1"/>
  <c r="H175" i="188"/>
  <c r="H179" i="188" s="1"/>
  <c r="G175" i="188"/>
  <c r="G179" i="188" s="1"/>
  <c r="F175" i="188"/>
  <c r="F179" i="188" s="1"/>
  <c r="E175" i="188"/>
  <c r="E179" i="188" s="1"/>
  <c r="D175" i="188"/>
  <c r="D179" i="188" s="1"/>
  <c r="C175" i="188"/>
  <c r="C179" i="188" s="1"/>
  <c r="I174" i="188"/>
  <c r="H174" i="188"/>
  <c r="G174" i="188"/>
  <c r="F174" i="188"/>
  <c r="E174" i="188"/>
  <c r="D174" i="188"/>
  <c r="C174" i="188"/>
  <c r="I172" i="188"/>
  <c r="I173" i="188" s="1"/>
  <c r="H172" i="188"/>
  <c r="H173" i="188" s="1"/>
  <c r="G172" i="188"/>
  <c r="G173" i="188" s="1"/>
  <c r="F172" i="188"/>
  <c r="F173" i="188" s="1"/>
  <c r="E172" i="188"/>
  <c r="E173" i="188" s="1"/>
  <c r="D172" i="188"/>
  <c r="D173" i="188" s="1"/>
  <c r="C172" i="188"/>
  <c r="C173" i="188" s="1"/>
  <c r="I164" i="188"/>
  <c r="H164" i="188"/>
  <c r="G164" i="188"/>
  <c r="F164" i="188"/>
  <c r="E164" i="188"/>
  <c r="D164" i="188"/>
  <c r="C164" i="188"/>
  <c r="I161" i="188"/>
  <c r="I165" i="188" s="1"/>
  <c r="H161" i="188"/>
  <c r="H165" i="188" s="1"/>
  <c r="G161" i="188"/>
  <c r="G165" i="188" s="1"/>
  <c r="F161" i="188"/>
  <c r="F165" i="188" s="1"/>
  <c r="E161" i="188"/>
  <c r="E165" i="188" s="1"/>
  <c r="D161" i="188"/>
  <c r="D165" i="188" s="1"/>
  <c r="C161" i="188"/>
  <c r="C165" i="188" s="1"/>
  <c r="I160" i="188"/>
  <c r="H160" i="188"/>
  <c r="G160" i="188"/>
  <c r="F160" i="188"/>
  <c r="E160" i="188"/>
  <c r="D160" i="188"/>
  <c r="C160" i="188"/>
  <c r="I158" i="188"/>
  <c r="I159" i="188" s="1"/>
  <c r="H158" i="188"/>
  <c r="H159" i="188" s="1"/>
  <c r="G158" i="188"/>
  <c r="G159" i="188" s="1"/>
  <c r="F158" i="188"/>
  <c r="F159" i="188" s="1"/>
  <c r="E158" i="188"/>
  <c r="E159" i="188" s="1"/>
  <c r="D158" i="188"/>
  <c r="D159" i="188" s="1"/>
  <c r="C158" i="188"/>
  <c r="C159" i="188" s="1"/>
  <c r="I150" i="188"/>
  <c r="H150" i="188"/>
  <c r="G150" i="188"/>
  <c r="F150" i="188"/>
  <c r="E150" i="188"/>
  <c r="D150" i="188"/>
  <c r="C150" i="188"/>
  <c r="I147" i="188"/>
  <c r="I151" i="188" s="1"/>
  <c r="H147" i="188"/>
  <c r="H151" i="188" s="1"/>
  <c r="G147" i="188"/>
  <c r="G151" i="188" s="1"/>
  <c r="F147" i="188"/>
  <c r="F151" i="188" s="1"/>
  <c r="E147" i="188"/>
  <c r="E151" i="188" s="1"/>
  <c r="D147" i="188"/>
  <c r="D151" i="188" s="1"/>
  <c r="C147" i="188"/>
  <c r="C151" i="188" s="1"/>
  <c r="I146" i="188"/>
  <c r="H146" i="188"/>
  <c r="G146" i="188"/>
  <c r="F146" i="188"/>
  <c r="E146" i="188"/>
  <c r="D146" i="188"/>
  <c r="C146" i="188"/>
  <c r="I144" i="188"/>
  <c r="I145" i="188" s="1"/>
  <c r="H144" i="188"/>
  <c r="H145" i="188" s="1"/>
  <c r="G144" i="188"/>
  <c r="G145" i="188" s="1"/>
  <c r="F144" i="188"/>
  <c r="F145" i="188" s="1"/>
  <c r="E144" i="188"/>
  <c r="E145" i="188" s="1"/>
  <c r="D144" i="188"/>
  <c r="D145" i="188" s="1"/>
  <c r="C144" i="188"/>
  <c r="C145" i="188" s="1"/>
  <c r="I136" i="188"/>
  <c r="H136" i="188"/>
  <c r="G136" i="188"/>
  <c r="F136" i="188"/>
  <c r="E136" i="188"/>
  <c r="D136" i="188"/>
  <c r="C136" i="188"/>
  <c r="I133" i="188"/>
  <c r="I137" i="188" s="1"/>
  <c r="H133" i="188"/>
  <c r="H137" i="188" s="1"/>
  <c r="G133" i="188"/>
  <c r="G137" i="188" s="1"/>
  <c r="F133" i="188"/>
  <c r="F137" i="188" s="1"/>
  <c r="E133" i="188"/>
  <c r="E137" i="188" s="1"/>
  <c r="D133" i="188"/>
  <c r="D137" i="188" s="1"/>
  <c r="C133" i="188"/>
  <c r="C137" i="188" s="1"/>
  <c r="I132" i="188"/>
  <c r="H132" i="188"/>
  <c r="G132" i="188"/>
  <c r="F132" i="188"/>
  <c r="E132" i="188"/>
  <c r="D132" i="188"/>
  <c r="C132" i="188"/>
  <c r="I130" i="188"/>
  <c r="I131" i="188" s="1"/>
  <c r="H130" i="188"/>
  <c r="H131" i="188" s="1"/>
  <c r="G130" i="188"/>
  <c r="G131" i="188" s="1"/>
  <c r="F130" i="188"/>
  <c r="F131" i="188" s="1"/>
  <c r="E130" i="188"/>
  <c r="E131" i="188" s="1"/>
  <c r="D130" i="188"/>
  <c r="D131" i="188" s="1"/>
  <c r="C130" i="188"/>
  <c r="C131" i="188" s="1"/>
  <c r="I120" i="188"/>
  <c r="H120" i="188"/>
  <c r="G120" i="188"/>
  <c r="F120" i="188"/>
  <c r="E120" i="188"/>
  <c r="D120" i="188"/>
  <c r="C120" i="188"/>
  <c r="I117" i="188"/>
  <c r="I121" i="188" s="1"/>
  <c r="H117" i="188"/>
  <c r="H121" i="188" s="1"/>
  <c r="G117" i="188"/>
  <c r="G121" i="188" s="1"/>
  <c r="F117" i="188"/>
  <c r="F121" i="188" s="1"/>
  <c r="E117" i="188"/>
  <c r="E121" i="188" s="1"/>
  <c r="D117" i="188"/>
  <c r="D121" i="188" s="1"/>
  <c r="C117" i="188"/>
  <c r="C121" i="188" s="1"/>
  <c r="I116" i="188"/>
  <c r="H116" i="188"/>
  <c r="G116" i="188"/>
  <c r="F116" i="188"/>
  <c r="E116" i="188"/>
  <c r="D116" i="188"/>
  <c r="C116" i="188"/>
  <c r="I114" i="188"/>
  <c r="I115" i="188" s="1"/>
  <c r="H114" i="188"/>
  <c r="H115" i="188" s="1"/>
  <c r="G114" i="188"/>
  <c r="G115" i="188" s="1"/>
  <c r="F114" i="188"/>
  <c r="F115" i="188" s="1"/>
  <c r="E114" i="188"/>
  <c r="E115" i="188" s="1"/>
  <c r="D114" i="188"/>
  <c r="D115" i="188" s="1"/>
  <c r="C114" i="188"/>
  <c r="C115" i="188" s="1"/>
  <c r="I104" i="188"/>
  <c r="H104" i="188"/>
  <c r="G104" i="188"/>
  <c r="F104" i="188"/>
  <c r="E104" i="188"/>
  <c r="D104" i="188"/>
  <c r="C104" i="188"/>
  <c r="I101" i="188"/>
  <c r="I105" i="188" s="1"/>
  <c r="H101" i="188"/>
  <c r="H105" i="188" s="1"/>
  <c r="G101" i="188"/>
  <c r="G105" i="188" s="1"/>
  <c r="F101" i="188"/>
  <c r="F105" i="188" s="1"/>
  <c r="E101" i="188"/>
  <c r="E105" i="188" s="1"/>
  <c r="D101" i="188"/>
  <c r="D105" i="188" s="1"/>
  <c r="C101" i="188"/>
  <c r="C105" i="188" s="1"/>
  <c r="I100" i="188"/>
  <c r="H100" i="188"/>
  <c r="G100" i="188"/>
  <c r="F100" i="188"/>
  <c r="E100" i="188"/>
  <c r="D100" i="188"/>
  <c r="C100" i="188"/>
  <c r="I98" i="188"/>
  <c r="I99" i="188" s="1"/>
  <c r="H98" i="188"/>
  <c r="H99" i="188" s="1"/>
  <c r="G98" i="188"/>
  <c r="G99" i="188" s="1"/>
  <c r="F98" i="188"/>
  <c r="F99" i="188" s="1"/>
  <c r="E98" i="188"/>
  <c r="E99" i="188" s="1"/>
  <c r="D98" i="188"/>
  <c r="D99" i="188" s="1"/>
  <c r="C98" i="188"/>
  <c r="C99" i="188" s="1"/>
  <c r="I90" i="188"/>
  <c r="H90" i="188"/>
  <c r="G90" i="188"/>
  <c r="F90" i="188"/>
  <c r="E90" i="188"/>
  <c r="D90" i="188"/>
  <c r="C90" i="188"/>
  <c r="I87" i="188"/>
  <c r="I91" i="188" s="1"/>
  <c r="H87" i="188"/>
  <c r="H91" i="188" s="1"/>
  <c r="G87" i="188"/>
  <c r="G91" i="188" s="1"/>
  <c r="F87" i="188"/>
  <c r="F91" i="188" s="1"/>
  <c r="E87" i="188"/>
  <c r="E91" i="188" s="1"/>
  <c r="D87" i="188"/>
  <c r="D91" i="188" s="1"/>
  <c r="C87" i="188"/>
  <c r="C91" i="188" s="1"/>
  <c r="I86" i="188"/>
  <c r="H86" i="188"/>
  <c r="G86" i="188"/>
  <c r="F86" i="188"/>
  <c r="E86" i="188"/>
  <c r="D86" i="188"/>
  <c r="C86" i="188"/>
  <c r="I84" i="188"/>
  <c r="I85" i="188" s="1"/>
  <c r="H84" i="188"/>
  <c r="H85" i="188" s="1"/>
  <c r="G84" i="188"/>
  <c r="G85" i="188" s="1"/>
  <c r="F84" i="188"/>
  <c r="F85" i="188" s="1"/>
  <c r="E84" i="188"/>
  <c r="E85" i="188" s="1"/>
  <c r="D84" i="188"/>
  <c r="D85" i="188" s="1"/>
  <c r="C84" i="188"/>
  <c r="C85" i="188" s="1"/>
  <c r="I74" i="188"/>
  <c r="H74" i="188"/>
  <c r="G74" i="188"/>
  <c r="F74" i="188"/>
  <c r="E74" i="188"/>
  <c r="D74" i="188"/>
  <c r="C74" i="188"/>
  <c r="I71" i="188"/>
  <c r="I75" i="188" s="1"/>
  <c r="H71" i="188"/>
  <c r="H75" i="188" s="1"/>
  <c r="G71" i="188"/>
  <c r="G75" i="188" s="1"/>
  <c r="F71" i="188"/>
  <c r="F75" i="188" s="1"/>
  <c r="E71" i="188"/>
  <c r="E75" i="188" s="1"/>
  <c r="D71" i="188"/>
  <c r="D75" i="188" s="1"/>
  <c r="C71" i="188"/>
  <c r="C75" i="188" s="1"/>
  <c r="I70" i="188"/>
  <c r="H70" i="188"/>
  <c r="G70" i="188"/>
  <c r="F70" i="188"/>
  <c r="E70" i="188"/>
  <c r="D70" i="188"/>
  <c r="C70" i="188"/>
  <c r="I68" i="188"/>
  <c r="I69" i="188" s="1"/>
  <c r="H68" i="188"/>
  <c r="H69" i="188" s="1"/>
  <c r="G68" i="188"/>
  <c r="G69" i="188" s="1"/>
  <c r="F68" i="188"/>
  <c r="F69" i="188" s="1"/>
  <c r="E68" i="188"/>
  <c r="E69" i="188" s="1"/>
  <c r="D68" i="188"/>
  <c r="D69" i="188" s="1"/>
  <c r="C68" i="188"/>
  <c r="C69" i="188" s="1"/>
  <c r="I60" i="188"/>
  <c r="H60" i="188"/>
  <c r="G60" i="188"/>
  <c r="F60" i="188"/>
  <c r="E60" i="188"/>
  <c r="D60" i="188"/>
  <c r="C60" i="188"/>
  <c r="I57" i="188"/>
  <c r="I61" i="188" s="1"/>
  <c r="H57" i="188"/>
  <c r="H61" i="188" s="1"/>
  <c r="G57" i="188"/>
  <c r="G61" i="188" s="1"/>
  <c r="F57" i="188"/>
  <c r="F61" i="188" s="1"/>
  <c r="E57" i="188"/>
  <c r="E61" i="188" s="1"/>
  <c r="D57" i="188"/>
  <c r="D61" i="188" s="1"/>
  <c r="C57" i="188"/>
  <c r="C61" i="188" s="1"/>
  <c r="I56" i="188"/>
  <c r="H56" i="188"/>
  <c r="G56" i="188"/>
  <c r="F56" i="188"/>
  <c r="E56" i="188"/>
  <c r="D56" i="188"/>
  <c r="C56" i="188"/>
  <c r="I54" i="188"/>
  <c r="I55" i="188" s="1"/>
  <c r="H54" i="188"/>
  <c r="H55" i="188" s="1"/>
  <c r="G54" i="188"/>
  <c r="G55" i="188" s="1"/>
  <c r="F54" i="188"/>
  <c r="F55" i="188" s="1"/>
  <c r="E54" i="188"/>
  <c r="E55" i="188" s="1"/>
  <c r="D54" i="188"/>
  <c r="D55" i="188" s="1"/>
  <c r="C54" i="188"/>
  <c r="C55" i="188" s="1"/>
  <c r="I44" i="188"/>
  <c r="H44" i="188"/>
  <c r="G44" i="188"/>
  <c r="F44" i="188"/>
  <c r="E44" i="188"/>
  <c r="D44" i="188"/>
  <c r="C44" i="188"/>
  <c r="I41" i="188"/>
  <c r="I45" i="188" s="1"/>
  <c r="H41" i="188"/>
  <c r="H45" i="188" s="1"/>
  <c r="G41" i="188"/>
  <c r="G45" i="188" s="1"/>
  <c r="F41" i="188"/>
  <c r="F45" i="188" s="1"/>
  <c r="E41" i="188"/>
  <c r="E45" i="188" s="1"/>
  <c r="D41" i="188"/>
  <c r="D45" i="188" s="1"/>
  <c r="C41" i="188"/>
  <c r="C45" i="188" s="1"/>
  <c r="I40" i="188"/>
  <c r="H40" i="188"/>
  <c r="G40" i="188"/>
  <c r="F40" i="188"/>
  <c r="E40" i="188"/>
  <c r="D40" i="188"/>
  <c r="C40" i="188"/>
  <c r="I38" i="188"/>
  <c r="I39" i="188" s="1"/>
  <c r="H38" i="188"/>
  <c r="H39" i="188" s="1"/>
  <c r="G38" i="188"/>
  <c r="G39" i="188" s="1"/>
  <c r="F38" i="188"/>
  <c r="F39" i="188" s="1"/>
  <c r="E38" i="188"/>
  <c r="E39" i="188" s="1"/>
  <c r="D38" i="188"/>
  <c r="D39" i="188" s="1"/>
  <c r="C38" i="188"/>
  <c r="C39" i="188" s="1"/>
  <c r="I30" i="188"/>
  <c r="H30" i="188"/>
  <c r="G30" i="188"/>
  <c r="F30" i="188"/>
  <c r="E30" i="188"/>
  <c r="D30" i="188"/>
  <c r="C30" i="188"/>
  <c r="I27" i="188"/>
  <c r="I31" i="188" s="1"/>
  <c r="H27" i="188"/>
  <c r="H31" i="188" s="1"/>
  <c r="G27" i="188"/>
  <c r="G31" i="188" s="1"/>
  <c r="F27" i="188"/>
  <c r="F31" i="188" s="1"/>
  <c r="E27" i="188"/>
  <c r="E31" i="188" s="1"/>
  <c r="D27" i="188"/>
  <c r="D31" i="188" s="1"/>
  <c r="C27" i="188"/>
  <c r="C31" i="188" s="1"/>
  <c r="I26" i="188"/>
  <c r="H26" i="188"/>
  <c r="G26" i="188"/>
  <c r="F26" i="188"/>
  <c r="E26" i="188"/>
  <c r="D26" i="188"/>
  <c r="C26" i="188"/>
  <c r="I24" i="188"/>
  <c r="I25" i="188" s="1"/>
  <c r="H24" i="188"/>
  <c r="H25" i="188" s="1"/>
  <c r="G24" i="188"/>
  <c r="G25" i="188" s="1"/>
  <c r="F24" i="188"/>
  <c r="F25" i="188" s="1"/>
  <c r="E24" i="188"/>
  <c r="E25" i="188" s="1"/>
  <c r="D24" i="188"/>
  <c r="D25" i="188" s="1"/>
  <c r="C24" i="188"/>
  <c r="C25" i="188" s="1"/>
  <c r="I16" i="188"/>
  <c r="H16" i="188"/>
  <c r="G16" i="188"/>
  <c r="F16" i="188"/>
  <c r="E16" i="188"/>
  <c r="D16" i="188"/>
  <c r="C16" i="188"/>
  <c r="I13" i="188"/>
  <c r="I17" i="188" s="1"/>
  <c r="H13" i="188"/>
  <c r="H17" i="188" s="1"/>
  <c r="G13" i="188"/>
  <c r="G17" i="188" s="1"/>
  <c r="F13" i="188"/>
  <c r="F17" i="188" s="1"/>
  <c r="E13" i="188"/>
  <c r="E17" i="188" s="1"/>
  <c r="D13" i="188"/>
  <c r="D17" i="188" s="1"/>
  <c r="C13" i="188"/>
  <c r="C17" i="188" s="1"/>
  <c r="I12" i="188"/>
  <c r="H12" i="188"/>
  <c r="G12" i="188"/>
  <c r="F12" i="188"/>
  <c r="E12" i="188"/>
  <c r="D12" i="188"/>
  <c r="C12" i="188"/>
  <c r="I10" i="188"/>
  <c r="I11" i="188" s="1"/>
  <c r="H10" i="188"/>
  <c r="H11" i="188" s="1"/>
  <c r="G10" i="188"/>
  <c r="G11" i="188" s="1"/>
  <c r="F10" i="188"/>
  <c r="F11" i="188" s="1"/>
  <c r="E10" i="188"/>
  <c r="E11" i="188" s="1"/>
  <c r="D10" i="188"/>
  <c r="D11" i="188" s="1"/>
  <c r="C10" i="188"/>
  <c r="C11" i="188" s="1"/>
  <c r="I192" i="187"/>
  <c r="H192" i="187"/>
  <c r="G192" i="187"/>
  <c r="F192" i="187"/>
  <c r="E192" i="187"/>
  <c r="D192" i="187"/>
  <c r="C192" i="187"/>
  <c r="I189" i="187"/>
  <c r="I193" i="187" s="1"/>
  <c r="H189" i="187"/>
  <c r="H193" i="187" s="1"/>
  <c r="G189" i="187"/>
  <c r="G193" i="187" s="1"/>
  <c r="F189" i="187"/>
  <c r="F193" i="187" s="1"/>
  <c r="E189" i="187"/>
  <c r="E193" i="187" s="1"/>
  <c r="D189" i="187"/>
  <c r="D193" i="187" s="1"/>
  <c r="C189" i="187"/>
  <c r="C193" i="187" s="1"/>
  <c r="I188" i="187"/>
  <c r="H188" i="187"/>
  <c r="G188" i="187"/>
  <c r="F188" i="187"/>
  <c r="E188" i="187"/>
  <c r="D188" i="187"/>
  <c r="C188" i="187"/>
  <c r="I186" i="187"/>
  <c r="I187" i="187" s="1"/>
  <c r="H186" i="187"/>
  <c r="H187" i="187" s="1"/>
  <c r="G186" i="187"/>
  <c r="G187" i="187" s="1"/>
  <c r="F186" i="187"/>
  <c r="F187" i="187" s="1"/>
  <c r="E186" i="187"/>
  <c r="E187" i="187" s="1"/>
  <c r="D186" i="187"/>
  <c r="D187" i="187" s="1"/>
  <c r="C186" i="187"/>
  <c r="C187" i="187" s="1"/>
  <c r="I178" i="187"/>
  <c r="H178" i="187"/>
  <c r="G178" i="187"/>
  <c r="F178" i="187"/>
  <c r="E178" i="187"/>
  <c r="D178" i="187"/>
  <c r="C178" i="187"/>
  <c r="I175" i="187"/>
  <c r="I179" i="187" s="1"/>
  <c r="H175" i="187"/>
  <c r="H179" i="187" s="1"/>
  <c r="G175" i="187"/>
  <c r="G179" i="187" s="1"/>
  <c r="F175" i="187"/>
  <c r="F179" i="187" s="1"/>
  <c r="E175" i="187"/>
  <c r="E179" i="187" s="1"/>
  <c r="D175" i="187"/>
  <c r="D179" i="187" s="1"/>
  <c r="C175" i="187"/>
  <c r="C179" i="187" s="1"/>
  <c r="I174" i="187"/>
  <c r="H174" i="187"/>
  <c r="G174" i="187"/>
  <c r="F174" i="187"/>
  <c r="E174" i="187"/>
  <c r="D174" i="187"/>
  <c r="C174" i="187"/>
  <c r="I172" i="187"/>
  <c r="I173" i="187" s="1"/>
  <c r="H172" i="187"/>
  <c r="H173" i="187" s="1"/>
  <c r="G172" i="187"/>
  <c r="G173" i="187" s="1"/>
  <c r="F172" i="187"/>
  <c r="F173" i="187" s="1"/>
  <c r="E172" i="187"/>
  <c r="E173" i="187" s="1"/>
  <c r="D172" i="187"/>
  <c r="D173" i="187" s="1"/>
  <c r="C172" i="187"/>
  <c r="C173" i="187" s="1"/>
  <c r="I164" i="187"/>
  <c r="H164" i="187"/>
  <c r="G164" i="187"/>
  <c r="F164" i="187"/>
  <c r="E164" i="187"/>
  <c r="D164" i="187"/>
  <c r="C164" i="187"/>
  <c r="I161" i="187"/>
  <c r="I165" i="187" s="1"/>
  <c r="H161" i="187"/>
  <c r="H165" i="187" s="1"/>
  <c r="G161" i="187"/>
  <c r="G165" i="187" s="1"/>
  <c r="F161" i="187"/>
  <c r="F165" i="187" s="1"/>
  <c r="E161" i="187"/>
  <c r="E165" i="187" s="1"/>
  <c r="D161" i="187"/>
  <c r="D165" i="187" s="1"/>
  <c r="C161" i="187"/>
  <c r="C165" i="187" s="1"/>
  <c r="I160" i="187"/>
  <c r="H160" i="187"/>
  <c r="G160" i="187"/>
  <c r="F160" i="187"/>
  <c r="E160" i="187"/>
  <c r="D160" i="187"/>
  <c r="C160" i="187"/>
  <c r="I158" i="187"/>
  <c r="I159" i="187" s="1"/>
  <c r="H158" i="187"/>
  <c r="H159" i="187" s="1"/>
  <c r="G158" i="187"/>
  <c r="G159" i="187" s="1"/>
  <c r="F158" i="187"/>
  <c r="F159" i="187" s="1"/>
  <c r="E158" i="187"/>
  <c r="E159" i="187" s="1"/>
  <c r="D158" i="187"/>
  <c r="D159" i="187" s="1"/>
  <c r="C158" i="187"/>
  <c r="C159" i="187" s="1"/>
  <c r="I150" i="187"/>
  <c r="H150" i="187"/>
  <c r="G150" i="187"/>
  <c r="F150" i="187"/>
  <c r="E150" i="187"/>
  <c r="D150" i="187"/>
  <c r="C150" i="187"/>
  <c r="I147" i="187"/>
  <c r="I151" i="187" s="1"/>
  <c r="H147" i="187"/>
  <c r="H151" i="187" s="1"/>
  <c r="G147" i="187"/>
  <c r="G151" i="187" s="1"/>
  <c r="F147" i="187"/>
  <c r="F151" i="187" s="1"/>
  <c r="E147" i="187"/>
  <c r="E151" i="187" s="1"/>
  <c r="D147" i="187"/>
  <c r="D151" i="187" s="1"/>
  <c r="C147" i="187"/>
  <c r="C151" i="187" s="1"/>
  <c r="I146" i="187"/>
  <c r="H146" i="187"/>
  <c r="G146" i="187"/>
  <c r="F146" i="187"/>
  <c r="E146" i="187"/>
  <c r="D146" i="187"/>
  <c r="C146" i="187"/>
  <c r="I144" i="187"/>
  <c r="I145" i="187" s="1"/>
  <c r="H144" i="187"/>
  <c r="H145" i="187" s="1"/>
  <c r="G144" i="187"/>
  <c r="G145" i="187" s="1"/>
  <c r="F144" i="187"/>
  <c r="F145" i="187" s="1"/>
  <c r="E144" i="187"/>
  <c r="E145" i="187" s="1"/>
  <c r="D144" i="187"/>
  <c r="D145" i="187" s="1"/>
  <c r="C144" i="187"/>
  <c r="C145" i="187" s="1"/>
  <c r="I136" i="187"/>
  <c r="H136" i="187"/>
  <c r="G136" i="187"/>
  <c r="F136" i="187"/>
  <c r="E136" i="187"/>
  <c r="D136" i="187"/>
  <c r="C136" i="187"/>
  <c r="I133" i="187"/>
  <c r="I137" i="187" s="1"/>
  <c r="H133" i="187"/>
  <c r="H137" i="187" s="1"/>
  <c r="G133" i="187"/>
  <c r="G137" i="187" s="1"/>
  <c r="F133" i="187"/>
  <c r="F137" i="187" s="1"/>
  <c r="E133" i="187"/>
  <c r="E137" i="187" s="1"/>
  <c r="D133" i="187"/>
  <c r="D137" i="187" s="1"/>
  <c r="C133" i="187"/>
  <c r="C137" i="187" s="1"/>
  <c r="I132" i="187"/>
  <c r="H132" i="187"/>
  <c r="G132" i="187"/>
  <c r="F132" i="187"/>
  <c r="E132" i="187"/>
  <c r="D132" i="187"/>
  <c r="C132" i="187"/>
  <c r="I130" i="187"/>
  <c r="I131" i="187" s="1"/>
  <c r="H130" i="187"/>
  <c r="H131" i="187" s="1"/>
  <c r="G130" i="187"/>
  <c r="G131" i="187" s="1"/>
  <c r="F130" i="187"/>
  <c r="F131" i="187" s="1"/>
  <c r="E130" i="187"/>
  <c r="E131" i="187" s="1"/>
  <c r="D130" i="187"/>
  <c r="D131" i="187" s="1"/>
  <c r="C130" i="187"/>
  <c r="C131" i="187" s="1"/>
  <c r="I120" i="187"/>
  <c r="H120" i="187"/>
  <c r="G120" i="187"/>
  <c r="F120" i="187"/>
  <c r="E120" i="187"/>
  <c r="D120" i="187"/>
  <c r="C120" i="187"/>
  <c r="I117" i="187"/>
  <c r="I121" i="187" s="1"/>
  <c r="H117" i="187"/>
  <c r="H121" i="187" s="1"/>
  <c r="G117" i="187"/>
  <c r="G121" i="187" s="1"/>
  <c r="F117" i="187"/>
  <c r="F121" i="187" s="1"/>
  <c r="E117" i="187"/>
  <c r="E121" i="187" s="1"/>
  <c r="D117" i="187"/>
  <c r="D121" i="187" s="1"/>
  <c r="C117" i="187"/>
  <c r="C121" i="187" s="1"/>
  <c r="I116" i="187"/>
  <c r="H116" i="187"/>
  <c r="G116" i="187"/>
  <c r="F116" i="187"/>
  <c r="E116" i="187"/>
  <c r="D116" i="187"/>
  <c r="C116" i="187"/>
  <c r="I114" i="187"/>
  <c r="I115" i="187" s="1"/>
  <c r="H114" i="187"/>
  <c r="H115" i="187" s="1"/>
  <c r="G114" i="187"/>
  <c r="G115" i="187" s="1"/>
  <c r="F114" i="187"/>
  <c r="F115" i="187" s="1"/>
  <c r="E114" i="187"/>
  <c r="E115" i="187" s="1"/>
  <c r="D114" i="187"/>
  <c r="D115" i="187" s="1"/>
  <c r="C114" i="187"/>
  <c r="C115" i="187" s="1"/>
  <c r="I104" i="187"/>
  <c r="H104" i="187"/>
  <c r="G104" i="187"/>
  <c r="F104" i="187"/>
  <c r="E104" i="187"/>
  <c r="D104" i="187"/>
  <c r="C104" i="187"/>
  <c r="I105" i="187"/>
  <c r="H105" i="187"/>
  <c r="G105" i="187"/>
  <c r="F105" i="187"/>
  <c r="E105" i="187"/>
  <c r="D105" i="187"/>
  <c r="C105" i="187"/>
  <c r="I90" i="187"/>
  <c r="H90" i="187"/>
  <c r="G90" i="187"/>
  <c r="F90" i="187"/>
  <c r="E90" i="187"/>
  <c r="D90" i="187"/>
  <c r="C90" i="187"/>
  <c r="I91" i="187"/>
  <c r="H91" i="187"/>
  <c r="G91" i="187"/>
  <c r="F91" i="187"/>
  <c r="E91" i="187"/>
  <c r="D91" i="187"/>
  <c r="C91" i="187"/>
  <c r="I74" i="187"/>
  <c r="H74" i="187"/>
  <c r="G74" i="187"/>
  <c r="F74" i="187"/>
  <c r="E74" i="187"/>
  <c r="D74" i="187"/>
  <c r="C74" i="187"/>
  <c r="I75" i="187"/>
  <c r="H75" i="187"/>
  <c r="G75" i="187"/>
  <c r="F75" i="187"/>
  <c r="E75" i="187"/>
  <c r="D75" i="187"/>
  <c r="C75" i="187"/>
  <c r="I60" i="187"/>
  <c r="H60" i="187"/>
  <c r="G60" i="187"/>
  <c r="F60" i="187"/>
  <c r="E60" i="187"/>
  <c r="D60" i="187"/>
  <c r="C60" i="187"/>
  <c r="I61" i="187"/>
  <c r="H61" i="187"/>
  <c r="G61" i="187"/>
  <c r="F61" i="187"/>
  <c r="E61" i="187"/>
  <c r="D61" i="187"/>
  <c r="C61" i="187"/>
  <c r="I44" i="187"/>
  <c r="H44" i="187"/>
  <c r="G44" i="187"/>
  <c r="F44" i="187"/>
  <c r="E44" i="187"/>
  <c r="D44" i="187"/>
  <c r="C44" i="187"/>
  <c r="I45" i="187"/>
  <c r="H45" i="187"/>
  <c r="G45" i="187"/>
  <c r="F45" i="187"/>
  <c r="E45" i="187"/>
  <c r="D45" i="187"/>
  <c r="C45" i="187"/>
  <c r="I30" i="187"/>
  <c r="H30" i="187"/>
  <c r="G30" i="187"/>
  <c r="F30" i="187"/>
  <c r="E30" i="187"/>
  <c r="D30" i="187"/>
  <c r="C30" i="187"/>
  <c r="I31" i="187"/>
  <c r="H31" i="187"/>
  <c r="G31" i="187"/>
  <c r="F31" i="187"/>
  <c r="E31" i="187"/>
  <c r="D31" i="187"/>
  <c r="C31" i="187"/>
  <c r="I16" i="187"/>
  <c r="H16" i="187"/>
  <c r="G16" i="187"/>
  <c r="F16" i="187"/>
  <c r="E16" i="187"/>
  <c r="D16" i="187"/>
  <c r="C16" i="187"/>
  <c r="I13" i="187"/>
  <c r="I17" i="187" s="1"/>
  <c r="H13" i="187"/>
  <c r="H17" i="187" s="1"/>
  <c r="G13" i="187"/>
  <c r="G17" i="187" s="1"/>
  <c r="F13" i="187"/>
  <c r="F17" i="187" s="1"/>
  <c r="E13" i="187"/>
  <c r="E17" i="187" s="1"/>
  <c r="D13" i="187"/>
  <c r="D17" i="187" s="1"/>
  <c r="C13" i="187"/>
  <c r="C17" i="187" s="1"/>
  <c r="I12" i="187"/>
  <c r="H12" i="187"/>
  <c r="G12" i="187"/>
  <c r="F12" i="187"/>
  <c r="E12" i="187"/>
  <c r="D12" i="187"/>
  <c r="C12" i="187"/>
  <c r="I10" i="187"/>
  <c r="I11" i="187" s="1"/>
  <c r="H10" i="187"/>
  <c r="H11" i="187" s="1"/>
  <c r="G10" i="187"/>
  <c r="G11" i="187" s="1"/>
  <c r="F10" i="187"/>
  <c r="F11" i="187" s="1"/>
  <c r="E10" i="187"/>
  <c r="E11" i="187" s="1"/>
  <c r="D10" i="187"/>
  <c r="D11" i="187" s="1"/>
  <c r="C10" i="187"/>
  <c r="C11" i="187" s="1"/>
  <c r="I192" i="186"/>
  <c r="H192" i="186"/>
  <c r="G192" i="186"/>
  <c r="F192" i="186"/>
  <c r="E192" i="186"/>
  <c r="D192" i="186"/>
  <c r="C192" i="186"/>
  <c r="I189" i="186"/>
  <c r="I193" i="186" s="1"/>
  <c r="H189" i="186"/>
  <c r="H193" i="186" s="1"/>
  <c r="G189" i="186"/>
  <c r="G193" i="186" s="1"/>
  <c r="F189" i="186"/>
  <c r="F193" i="186" s="1"/>
  <c r="E189" i="186"/>
  <c r="E193" i="186" s="1"/>
  <c r="D189" i="186"/>
  <c r="D193" i="186" s="1"/>
  <c r="C189" i="186"/>
  <c r="C193" i="186" s="1"/>
  <c r="I188" i="186"/>
  <c r="H188" i="186"/>
  <c r="G188" i="186"/>
  <c r="F188" i="186"/>
  <c r="E188" i="186"/>
  <c r="D188" i="186"/>
  <c r="C188" i="186"/>
  <c r="I186" i="186"/>
  <c r="I187" i="186" s="1"/>
  <c r="H186" i="186"/>
  <c r="H187" i="186" s="1"/>
  <c r="G186" i="186"/>
  <c r="G187" i="186" s="1"/>
  <c r="F186" i="186"/>
  <c r="F187" i="186" s="1"/>
  <c r="E186" i="186"/>
  <c r="E187" i="186" s="1"/>
  <c r="D186" i="186"/>
  <c r="D187" i="186" s="1"/>
  <c r="C186" i="186"/>
  <c r="C187" i="186" s="1"/>
  <c r="I178" i="186"/>
  <c r="H178" i="186"/>
  <c r="G178" i="186"/>
  <c r="F178" i="186"/>
  <c r="E178" i="186"/>
  <c r="D178" i="186"/>
  <c r="C178" i="186"/>
  <c r="I175" i="186"/>
  <c r="I179" i="186" s="1"/>
  <c r="H175" i="186"/>
  <c r="H179" i="186" s="1"/>
  <c r="G175" i="186"/>
  <c r="G179" i="186" s="1"/>
  <c r="F175" i="186"/>
  <c r="F179" i="186" s="1"/>
  <c r="E175" i="186"/>
  <c r="E179" i="186" s="1"/>
  <c r="D175" i="186"/>
  <c r="D179" i="186" s="1"/>
  <c r="C175" i="186"/>
  <c r="C179" i="186" s="1"/>
  <c r="I174" i="186"/>
  <c r="H174" i="186"/>
  <c r="G174" i="186"/>
  <c r="F174" i="186"/>
  <c r="E174" i="186"/>
  <c r="D174" i="186"/>
  <c r="C174" i="186"/>
  <c r="I172" i="186"/>
  <c r="I173" i="186" s="1"/>
  <c r="H172" i="186"/>
  <c r="H173" i="186" s="1"/>
  <c r="G172" i="186"/>
  <c r="G173" i="186" s="1"/>
  <c r="F172" i="186"/>
  <c r="F173" i="186" s="1"/>
  <c r="E172" i="186"/>
  <c r="E173" i="186" s="1"/>
  <c r="D172" i="186"/>
  <c r="D173" i="186" s="1"/>
  <c r="C172" i="186"/>
  <c r="C173" i="186" s="1"/>
  <c r="I164" i="186"/>
  <c r="H164" i="186"/>
  <c r="G164" i="186"/>
  <c r="F164" i="186"/>
  <c r="E164" i="186"/>
  <c r="D164" i="186"/>
  <c r="C164" i="186"/>
  <c r="I161" i="186"/>
  <c r="I165" i="186" s="1"/>
  <c r="H161" i="186"/>
  <c r="H165" i="186" s="1"/>
  <c r="G161" i="186"/>
  <c r="G165" i="186" s="1"/>
  <c r="F161" i="186"/>
  <c r="F165" i="186" s="1"/>
  <c r="E161" i="186"/>
  <c r="E165" i="186" s="1"/>
  <c r="D161" i="186"/>
  <c r="D165" i="186" s="1"/>
  <c r="C161" i="186"/>
  <c r="C165" i="186" s="1"/>
  <c r="I160" i="186"/>
  <c r="H160" i="186"/>
  <c r="G160" i="186"/>
  <c r="F160" i="186"/>
  <c r="E160" i="186"/>
  <c r="D160" i="186"/>
  <c r="C160" i="186"/>
  <c r="I158" i="186"/>
  <c r="I159" i="186" s="1"/>
  <c r="H158" i="186"/>
  <c r="H159" i="186" s="1"/>
  <c r="G158" i="186"/>
  <c r="G159" i="186" s="1"/>
  <c r="F158" i="186"/>
  <c r="F159" i="186" s="1"/>
  <c r="E158" i="186"/>
  <c r="E159" i="186" s="1"/>
  <c r="D158" i="186"/>
  <c r="D159" i="186" s="1"/>
  <c r="C158" i="186"/>
  <c r="C159" i="186" s="1"/>
  <c r="I150" i="186"/>
  <c r="H150" i="186"/>
  <c r="G150" i="186"/>
  <c r="F150" i="186"/>
  <c r="E150" i="186"/>
  <c r="D150" i="186"/>
  <c r="C150" i="186"/>
  <c r="I147" i="186"/>
  <c r="I151" i="186" s="1"/>
  <c r="H147" i="186"/>
  <c r="H151" i="186" s="1"/>
  <c r="G147" i="186"/>
  <c r="G151" i="186" s="1"/>
  <c r="F147" i="186"/>
  <c r="F151" i="186" s="1"/>
  <c r="E147" i="186"/>
  <c r="E151" i="186" s="1"/>
  <c r="D147" i="186"/>
  <c r="D151" i="186" s="1"/>
  <c r="C147" i="186"/>
  <c r="C151" i="186" s="1"/>
  <c r="I146" i="186"/>
  <c r="H146" i="186"/>
  <c r="G146" i="186"/>
  <c r="F146" i="186"/>
  <c r="E146" i="186"/>
  <c r="D146" i="186"/>
  <c r="C146" i="186"/>
  <c r="I144" i="186"/>
  <c r="I145" i="186" s="1"/>
  <c r="H144" i="186"/>
  <c r="H145" i="186" s="1"/>
  <c r="G144" i="186"/>
  <c r="G145" i="186" s="1"/>
  <c r="F144" i="186"/>
  <c r="F145" i="186" s="1"/>
  <c r="E144" i="186"/>
  <c r="E145" i="186" s="1"/>
  <c r="D144" i="186"/>
  <c r="D145" i="186" s="1"/>
  <c r="C144" i="186"/>
  <c r="C145" i="186" s="1"/>
  <c r="I136" i="186"/>
  <c r="H136" i="186"/>
  <c r="G136" i="186"/>
  <c r="F136" i="186"/>
  <c r="E136" i="186"/>
  <c r="D136" i="186"/>
  <c r="C136" i="186"/>
  <c r="I133" i="186"/>
  <c r="I137" i="186" s="1"/>
  <c r="H133" i="186"/>
  <c r="H137" i="186" s="1"/>
  <c r="G133" i="186"/>
  <c r="G137" i="186" s="1"/>
  <c r="F133" i="186"/>
  <c r="F137" i="186" s="1"/>
  <c r="E133" i="186"/>
  <c r="E137" i="186" s="1"/>
  <c r="D133" i="186"/>
  <c r="D137" i="186" s="1"/>
  <c r="C133" i="186"/>
  <c r="C137" i="186" s="1"/>
  <c r="I132" i="186"/>
  <c r="H132" i="186"/>
  <c r="G132" i="186"/>
  <c r="F132" i="186"/>
  <c r="E132" i="186"/>
  <c r="D132" i="186"/>
  <c r="C132" i="186"/>
  <c r="I130" i="186"/>
  <c r="I131" i="186" s="1"/>
  <c r="H130" i="186"/>
  <c r="H131" i="186" s="1"/>
  <c r="G130" i="186"/>
  <c r="G131" i="186" s="1"/>
  <c r="F130" i="186"/>
  <c r="F131" i="186" s="1"/>
  <c r="E130" i="186"/>
  <c r="E131" i="186" s="1"/>
  <c r="D130" i="186"/>
  <c r="D131" i="186" s="1"/>
  <c r="C130" i="186"/>
  <c r="C131" i="186" s="1"/>
  <c r="I120" i="186"/>
  <c r="H120" i="186"/>
  <c r="G120" i="186"/>
  <c r="F120" i="186"/>
  <c r="E120" i="186"/>
  <c r="D120" i="186"/>
  <c r="C120" i="186"/>
  <c r="I117" i="186"/>
  <c r="I121" i="186" s="1"/>
  <c r="H117" i="186"/>
  <c r="H121" i="186" s="1"/>
  <c r="G117" i="186"/>
  <c r="G121" i="186" s="1"/>
  <c r="F117" i="186"/>
  <c r="F121" i="186" s="1"/>
  <c r="E117" i="186"/>
  <c r="E121" i="186" s="1"/>
  <c r="D117" i="186"/>
  <c r="D121" i="186" s="1"/>
  <c r="C117" i="186"/>
  <c r="C121" i="186" s="1"/>
  <c r="I116" i="186"/>
  <c r="H116" i="186"/>
  <c r="G116" i="186"/>
  <c r="F116" i="186"/>
  <c r="E116" i="186"/>
  <c r="D116" i="186"/>
  <c r="C116" i="186"/>
  <c r="I114" i="186"/>
  <c r="I115" i="186" s="1"/>
  <c r="H114" i="186"/>
  <c r="H115" i="186" s="1"/>
  <c r="G114" i="186"/>
  <c r="G115" i="186" s="1"/>
  <c r="F114" i="186"/>
  <c r="F115" i="186" s="1"/>
  <c r="E114" i="186"/>
  <c r="E115" i="186" s="1"/>
  <c r="D114" i="186"/>
  <c r="D115" i="186" s="1"/>
  <c r="C114" i="186"/>
  <c r="C115" i="186" s="1"/>
  <c r="I104" i="186"/>
  <c r="H104" i="186"/>
  <c r="G104" i="186"/>
  <c r="F104" i="186"/>
  <c r="E104" i="186"/>
  <c r="D104" i="186"/>
  <c r="C104" i="186"/>
  <c r="I101" i="186"/>
  <c r="I105" i="186" s="1"/>
  <c r="H101" i="186"/>
  <c r="H105" i="186" s="1"/>
  <c r="G101" i="186"/>
  <c r="G105" i="186" s="1"/>
  <c r="F101" i="186"/>
  <c r="F105" i="186" s="1"/>
  <c r="E101" i="186"/>
  <c r="E105" i="186" s="1"/>
  <c r="D101" i="186"/>
  <c r="D105" i="186" s="1"/>
  <c r="C101" i="186"/>
  <c r="C105" i="186" s="1"/>
  <c r="I100" i="186"/>
  <c r="H100" i="186"/>
  <c r="G100" i="186"/>
  <c r="F100" i="186"/>
  <c r="E100" i="186"/>
  <c r="D100" i="186"/>
  <c r="C100" i="186"/>
  <c r="I98" i="186"/>
  <c r="I99" i="186" s="1"/>
  <c r="H98" i="186"/>
  <c r="H99" i="186" s="1"/>
  <c r="G98" i="186"/>
  <c r="G99" i="186" s="1"/>
  <c r="F98" i="186"/>
  <c r="F99" i="186" s="1"/>
  <c r="E98" i="186"/>
  <c r="E99" i="186" s="1"/>
  <c r="D98" i="186"/>
  <c r="D99" i="186" s="1"/>
  <c r="C98" i="186"/>
  <c r="C99" i="186" s="1"/>
  <c r="I90" i="186"/>
  <c r="H90" i="186"/>
  <c r="G90" i="186"/>
  <c r="F90" i="186"/>
  <c r="E90" i="186"/>
  <c r="D90" i="186"/>
  <c r="C90" i="186"/>
  <c r="I87" i="186"/>
  <c r="I91" i="186" s="1"/>
  <c r="H87" i="186"/>
  <c r="H91" i="186" s="1"/>
  <c r="G87" i="186"/>
  <c r="G91" i="186" s="1"/>
  <c r="F87" i="186"/>
  <c r="F91" i="186" s="1"/>
  <c r="E87" i="186"/>
  <c r="E91" i="186" s="1"/>
  <c r="D87" i="186"/>
  <c r="D91" i="186" s="1"/>
  <c r="C87" i="186"/>
  <c r="C91" i="186" s="1"/>
  <c r="I86" i="186"/>
  <c r="H86" i="186"/>
  <c r="G86" i="186"/>
  <c r="F86" i="186"/>
  <c r="E86" i="186"/>
  <c r="D86" i="186"/>
  <c r="C86" i="186"/>
  <c r="I84" i="186"/>
  <c r="I85" i="186" s="1"/>
  <c r="H84" i="186"/>
  <c r="H85" i="186" s="1"/>
  <c r="G84" i="186"/>
  <c r="G85" i="186" s="1"/>
  <c r="F84" i="186"/>
  <c r="F85" i="186" s="1"/>
  <c r="E84" i="186"/>
  <c r="E85" i="186" s="1"/>
  <c r="D84" i="186"/>
  <c r="D85" i="186" s="1"/>
  <c r="C84" i="186"/>
  <c r="C85" i="186" s="1"/>
  <c r="I74" i="186"/>
  <c r="H74" i="186"/>
  <c r="G74" i="186"/>
  <c r="F74" i="186"/>
  <c r="E74" i="186"/>
  <c r="D74" i="186"/>
  <c r="C74" i="186"/>
  <c r="I71" i="186"/>
  <c r="I75" i="186" s="1"/>
  <c r="H71" i="186"/>
  <c r="H75" i="186" s="1"/>
  <c r="G71" i="186"/>
  <c r="G75" i="186" s="1"/>
  <c r="F71" i="186"/>
  <c r="F75" i="186" s="1"/>
  <c r="E71" i="186"/>
  <c r="E75" i="186" s="1"/>
  <c r="D71" i="186"/>
  <c r="D75" i="186" s="1"/>
  <c r="C71" i="186"/>
  <c r="C75" i="186" s="1"/>
  <c r="I70" i="186"/>
  <c r="H70" i="186"/>
  <c r="G70" i="186"/>
  <c r="F70" i="186"/>
  <c r="E70" i="186"/>
  <c r="D70" i="186"/>
  <c r="C70" i="186"/>
  <c r="I68" i="186"/>
  <c r="I69" i="186" s="1"/>
  <c r="H68" i="186"/>
  <c r="H69" i="186" s="1"/>
  <c r="G68" i="186"/>
  <c r="G69" i="186" s="1"/>
  <c r="F68" i="186"/>
  <c r="F69" i="186" s="1"/>
  <c r="E68" i="186"/>
  <c r="E69" i="186" s="1"/>
  <c r="D68" i="186"/>
  <c r="D69" i="186" s="1"/>
  <c r="C68" i="186"/>
  <c r="C69" i="186" s="1"/>
  <c r="I60" i="186"/>
  <c r="H60" i="186"/>
  <c r="G60" i="186"/>
  <c r="F60" i="186"/>
  <c r="E60" i="186"/>
  <c r="D60" i="186"/>
  <c r="C60" i="186"/>
  <c r="I57" i="186"/>
  <c r="I61" i="186" s="1"/>
  <c r="H57" i="186"/>
  <c r="H61" i="186" s="1"/>
  <c r="G57" i="186"/>
  <c r="G61" i="186" s="1"/>
  <c r="F57" i="186"/>
  <c r="F61" i="186" s="1"/>
  <c r="E57" i="186"/>
  <c r="E61" i="186" s="1"/>
  <c r="D57" i="186"/>
  <c r="D61" i="186" s="1"/>
  <c r="C57" i="186"/>
  <c r="C61" i="186" s="1"/>
  <c r="I56" i="186"/>
  <c r="H56" i="186"/>
  <c r="G56" i="186"/>
  <c r="F56" i="186"/>
  <c r="E56" i="186"/>
  <c r="D56" i="186"/>
  <c r="C56" i="186"/>
  <c r="I54" i="186"/>
  <c r="I55" i="186" s="1"/>
  <c r="H54" i="186"/>
  <c r="H55" i="186" s="1"/>
  <c r="G54" i="186"/>
  <c r="G55" i="186" s="1"/>
  <c r="F54" i="186"/>
  <c r="F55" i="186" s="1"/>
  <c r="E54" i="186"/>
  <c r="E55" i="186" s="1"/>
  <c r="D54" i="186"/>
  <c r="D55" i="186" s="1"/>
  <c r="C54" i="186"/>
  <c r="C55" i="186" s="1"/>
  <c r="I44" i="186"/>
  <c r="H44" i="186"/>
  <c r="G44" i="186"/>
  <c r="F44" i="186"/>
  <c r="E44" i="186"/>
  <c r="D44" i="186"/>
  <c r="C44" i="186"/>
  <c r="I41" i="186"/>
  <c r="I45" i="186" s="1"/>
  <c r="H41" i="186"/>
  <c r="H45" i="186" s="1"/>
  <c r="G41" i="186"/>
  <c r="G45" i="186" s="1"/>
  <c r="F41" i="186"/>
  <c r="F45" i="186" s="1"/>
  <c r="E41" i="186"/>
  <c r="E45" i="186" s="1"/>
  <c r="D41" i="186"/>
  <c r="D45" i="186" s="1"/>
  <c r="C41" i="186"/>
  <c r="C45" i="186" s="1"/>
  <c r="I40" i="186"/>
  <c r="H40" i="186"/>
  <c r="G40" i="186"/>
  <c r="F40" i="186"/>
  <c r="E40" i="186"/>
  <c r="D40" i="186"/>
  <c r="C40" i="186"/>
  <c r="I38" i="186"/>
  <c r="I39" i="186" s="1"/>
  <c r="H38" i="186"/>
  <c r="H39" i="186" s="1"/>
  <c r="G38" i="186"/>
  <c r="G39" i="186" s="1"/>
  <c r="F38" i="186"/>
  <c r="F39" i="186" s="1"/>
  <c r="E38" i="186"/>
  <c r="E39" i="186" s="1"/>
  <c r="D38" i="186"/>
  <c r="D39" i="186" s="1"/>
  <c r="C38" i="186"/>
  <c r="C39" i="186" s="1"/>
  <c r="I30" i="186"/>
  <c r="H30" i="186"/>
  <c r="G30" i="186"/>
  <c r="F30" i="186"/>
  <c r="E30" i="186"/>
  <c r="D30" i="186"/>
  <c r="C30" i="186"/>
  <c r="I27" i="186"/>
  <c r="I31" i="186" s="1"/>
  <c r="H27" i="186"/>
  <c r="H31" i="186" s="1"/>
  <c r="G27" i="186"/>
  <c r="G31" i="186" s="1"/>
  <c r="F27" i="186"/>
  <c r="F31" i="186" s="1"/>
  <c r="E27" i="186"/>
  <c r="E31" i="186" s="1"/>
  <c r="D27" i="186"/>
  <c r="D31" i="186" s="1"/>
  <c r="C27" i="186"/>
  <c r="C31" i="186" s="1"/>
  <c r="I26" i="186"/>
  <c r="H26" i="186"/>
  <c r="G26" i="186"/>
  <c r="F26" i="186"/>
  <c r="E26" i="186"/>
  <c r="D26" i="186"/>
  <c r="C26" i="186"/>
  <c r="I24" i="186"/>
  <c r="I25" i="186" s="1"/>
  <c r="H24" i="186"/>
  <c r="H25" i="186" s="1"/>
  <c r="G24" i="186"/>
  <c r="G25" i="186" s="1"/>
  <c r="F24" i="186"/>
  <c r="F25" i="186" s="1"/>
  <c r="E24" i="186"/>
  <c r="E25" i="186" s="1"/>
  <c r="D24" i="186"/>
  <c r="D25" i="186" s="1"/>
  <c r="C24" i="186"/>
  <c r="C25" i="186" s="1"/>
  <c r="I16" i="186"/>
  <c r="H16" i="186"/>
  <c r="G16" i="186"/>
  <c r="F16" i="186"/>
  <c r="E16" i="186"/>
  <c r="D16" i="186"/>
  <c r="C16" i="186"/>
  <c r="I13" i="186"/>
  <c r="I17" i="186" s="1"/>
  <c r="H13" i="186"/>
  <c r="H17" i="186" s="1"/>
  <c r="G13" i="186"/>
  <c r="G17" i="186" s="1"/>
  <c r="F13" i="186"/>
  <c r="F17" i="186" s="1"/>
  <c r="E13" i="186"/>
  <c r="E17" i="186" s="1"/>
  <c r="D13" i="186"/>
  <c r="D17" i="186" s="1"/>
  <c r="C13" i="186"/>
  <c r="C17" i="186" s="1"/>
  <c r="I12" i="186"/>
  <c r="H12" i="186"/>
  <c r="G12" i="186"/>
  <c r="F12" i="186"/>
  <c r="E12" i="186"/>
  <c r="D12" i="186"/>
  <c r="C12" i="186"/>
  <c r="I10" i="186"/>
  <c r="I11" i="186" s="1"/>
  <c r="H10" i="186"/>
  <c r="H11" i="186" s="1"/>
  <c r="G10" i="186"/>
  <c r="G11" i="186" s="1"/>
  <c r="F10" i="186"/>
  <c r="F11" i="186" s="1"/>
  <c r="E10" i="186"/>
  <c r="E11" i="186" s="1"/>
  <c r="D10" i="186"/>
  <c r="D11" i="186" s="1"/>
  <c r="C10" i="186"/>
  <c r="C11" i="186" s="1"/>
  <c r="I192" i="185"/>
  <c r="H192" i="185"/>
  <c r="G192" i="185"/>
  <c r="F192" i="185"/>
  <c r="E192" i="185"/>
  <c r="D192" i="185"/>
  <c r="C192" i="185"/>
  <c r="I189" i="185"/>
  <c r="I193" i="185" s="1"/>
  <c r="H189" i="185"/>
  <c r="H193" i="185" s="1"/>
  <c r="G189" i="185"/>
  <c r="G193" i="185" s="1"/>
  <c r="F189" i="185"/>
  <c r="F193" i="185" s="1"/>
  <c r="E189" i="185"/>
  <c r="E193" i="185" s="1"/>
  <c r="D189" i="185"/>
  <c r="D193" i="185" s="1"/>
  <c r="C189" i="185"/>
  <c r="C193" i="185" s="1"/>
  <c r="I188" i="185"/>
  <c r="H188" i="185"/>
  <c r="G188" i="185"/>
  <c r="F188" i="185"/>
  <c r="E188" i="185"/>
  <c r="D188" i="185"/>
  <c r="C188" i="185"/>
  <c r="I186" i="185"/>
  <c r="I187" i="185" s="1"/>
  <c r="H186" i="185"/>
  <c r="H187" i="185" s="1"/>
  <c r="G186" i="185"/>
  <c r="G187" i="185" s="1"/>
  <c r="F186" i="185"/>
  <c r="F187" i="185" s="1"/>
  <c r="E186" i="185"/>
  <c r="E187" i="185" s="1"/>
  <c r="D186" i="185"/>
  <c r="D187" i="185" s="1"/>
  <c r="C186" i="185"/>
  <c r="C187" i="185" s="1"/>
  <c r="I178" i="185"/>
  <c r="H178" i="185"/>
  <c r="G178" i="185"/>
  <c r="F178" i="185"/>
  <c r="E178" i="185"/>
  <c r="D178" i="185"/>
  <c r="C178" i="185"/>
  <c r="I175" i="185"/>
  <c r="I179" i="185" s="1"/>
  <c r="H175" i="185"/>
  <c r="H179" i="185" s="1"/>
  <c r="G175" i="185"/>
  <c r="G179" i="185" s="1"/>
  <c r="F175" i="185"/>
  <c r="F179" i="185" s="1"/>
  <c r="E175" i="185"/>
  <c r="E179" i="185" s="1"/>
  <c r="D175" i="185"/>
  <c r="D179" i="185" s="1"/>
  <c r="C175" i="185"/>
  <c r="C179" i="185" s="1"/>
  <c r="I174" i="185"/>
  <c r="H174" i="185"/>
  <c r="G174" i="185"/>
  <c r="F174" i="185"/>
  <c r="E174" i="185"/>
  <c r="D174" i="185"/>
  <c r="C174" i="185"/>
  <c r="I172" i="185"/>
  <c r="I173" i="185" s="1"/>
  <c r="H172" i="185"/>
  <c r="H173" i="185" s="1"/>
  <c r="G172" i="185"/>
  <c r="G173" i="185" s="1"/>
  <c r="F172" i="185"/>
  <c r="F173" i="185" s="1"/>
  <c r="E172" i="185"/>
  <c r="E173" i="185" s="1"/>
  <c r="D172" i="185"/>
  <c r="D173" i="185" s="1"/>
  <c r="C172" i="185"/>
  <c r="C173" i="185" s="1"/>
  <c r="I164" i="185"/>
  <c r="H164" i="185"/>
  <c r="G164" i="185"/>
  <c r="F164" i="185"/>
  <c r="E164" i="185"/>
  <c r="D164" i="185"/>
  <c r="C164" i="185"/>
  <c r="I161" i="185"/>
  <c r="I165" i="185" s="1"/>
  <c r="H161" i="185"/>
  <c r="H165" i="185" s="1"/>
  <c r="G161" i="185"/>
  <c r="G165" i="185" s="1"/>
  <c r="F161" i="185"/>
  <c r="F165" i="185" s="1"/>
  <c r="E161" i="185"/>
  <c r="E165" i="185" s="1"/>
  <c r="D161" i="185"/>
  <c r="D165" i="185" s="1"/>
  <c r="C161" i="185"/>
  <c r="C165" i="185" s="1"/>
  <c r="I160" i="185"/>
  <c r="H160" i="185"/>
  <c r="G160" i="185"/>
  <c r="F160" i="185"/>
  <c r="E160" i="185"/>
  <c r="D160" i="185"/>
  <c r="C160" i="185"/>
  <c r="I158" i="185"/>
  <c r="I159" i="185" s="1"/>
  <c r="H158" i="185"/>
  <c r="H159" i="185" s="1"/>
  <c r="G158" i="185"/>
  <c r="G159" i="185" s="1"/>
  <c r="F158" i="185"/>
  <c r="F159" i="185" s="1"/>
  <c r="E158" i="185"/>
  <c r="E159" i="185" s="1"/>
  <c r="D158" i="185"/>
  <c r="D159" i="185" s="1"/>
  <c r="C158" i="185"/>
  <c r="C159" i="185" s="1"/>
  <c r="I150" i="185"/>
  <c r="H150" i="185"/>
  <c r="G150" i="185"/>
  <c r="F150" i="185"/>
  <c r="E150" i="185"/>
  <c r="D150" i="185"/>
  <c r="C150" i="185"/>
  <c r="I147" i="185"/>
  <c r="I151" i="185" s="1"/>
  <c r="H147" i="185"/>
  <c r="H151" i="185" s="1"/>
  <c r="G147" i="185"/>
  <c r="G151" i="185" s="1"/>
  <c r="F147" i="185"/>
  <c r="F151" i="185" s="1"/>
  <c r="E147" i="185"/>
  <c r="E151" i="185" s="1"/>
  <c r="D147" i="185"/>
  <c r="D151" i="185" s="1"/>
  <c r="C147" i="185"/>
  <c r="C151" i="185" s="1"/>
  <c r="I146" i="185"/>
  <c r="H146" i="185"/>
  <c r="G146" i="185"/>
  <c r="F146" i="185"/>
  <c r="E146" i="185"/>
  <c r="D146" i="185"/>
  <c r="C146" i="185"/>
  <c r="I144" i="185"/>
  <c r="I145" i="185" s="1"/>
  <c r="H144" i="185"/>
  <c r="H145" i="185" s="1"/>
  <c r="G144" i="185"/>
  <c r="G145" i="185" s="1"/>
  <c r="F144" i="185"/>
  <c r="F145" i="185" s="1"/>
  <c r="E144" i="185"/>
  <c r="E145" i="185" s="1"/>
  <c r="D144" i="185"/>
  <c r="D145" i="185" s="1"/>
  <c r="C144" i="185"/>
  <c r="C145" i="185" s="1"/>
  <c r="I136" i="185"/>
  <c r="H136" i="185"/>
  <c r="G136" i="185"/>
  <c r="F136" i="185"/>
  <c r="E136" i="185"/>
  <c r="D136" i="185"/>
  <c r="C136" i="185"/>
  <c r="I133" i="185"/>
  <c r="I137" i="185" s="1"/>
  <c r="H133" i="185"/>
  <c r="H137" i="185" s="1"/>
  <c r="G133" i="185"/>
  <c r="G137" i="185" s="1"/>
  <c r="F133" i="185"/>
  <c r="F137" i="185" s="1"/>
  <c r="E133" i="185"/>
  <c r="E137" i="185" s="1"/>
  <c r="D133" i="185"/>
  <c r="D137" i="185" s="1"/>
  <c r="C133" i="185"/>
  <c r="C137" i="185" s="1"/>
  <c r="I132" i="185"/>
  <c r="H132" i="185"/>
  <c r="G132" i="185"/>
  <c r="F132" i="185"/>
  <c r="E132" i="185"/>
  <c r="D132" i="185"/>
  <c r="C132" i="185"/>
  <c r="I130" i="185"/>
  <c r="I131" i="185" s="1"/>
  <c r="H130" i="185"/>
  <c r="H131" i="185" s="1"/>
  <c r="G130" i="185"/>
  <c r="G131" i="185" s="1"/>
  <c r="F130" i="185"/>
  <c r="F131" i="185" s="1"/>
  <c r="E130" i="185"/>
  <c r="E131" i="185" s="1"/>
  <c r="D130" i="185"/>
  <c r="D131" i="185" s="1"/>
  <c r="C130" i="185"/>
  <c r="C131" i="185" s="1"/>
  <c r="I120" i="185"/>
  <c r="H120" i="185"/>
  <c r="G120" i="185"/>
  <c r="F120" i="185"/>
  <c r="E120" i="185"/>
  <c r="D120" i="185"/>
  <c r="C120" i="185"/>
  <c r="I117" i="185"/>
  <c r="I121" i="185" s="1"/>
  <c r="H117" i="185"/>
  <c r="H121" i="185" s="1"/>
  <c r="G117" i="185"/>
  <c r="G121" i="185" s="1"/>
  <c r="F117" i="185"/>
  <c r="F121" i="185" s="1"/>
  <c r="E117" i="185"/>
  <c r="E121" i="185" s="1"/>
  <c r="D117" i="185"/>
  <c r="D121" i="185" s="1"/>
  <c r="C117" i="185"/>
  <c r="C121" i="185" s="1"/>
  <c r="I116" i="185"/>
  <c r="H116" i="185"/>
  <c r="G116" i="185"/>
  <c r="F116" i="185"/>
  <c r="E116" i="185"/>
  <c r="D116" i="185"/>
  <c r="C116" i="185"/>
  <c r="I114" i="185"/>
  <c r="I115" i="185" s="1"/>
  <c r="H114" i="185"/>
  <c r="H115" i="185" s="1"/>
  <c r="G114" i="185"/>
  <c r="G115" i="185" s="1"/>
  <c r="F114" i="185"/>
  <c r="F115" i="185" s="1"/>
  <c r="E114" i="185"/>
  <c r="E115" i="185" s="1"/>
  <c r="D114" i="185"/>
  <c r="D115" i="185" s="1"/>
  <c r="C114" i="185"/>
  <c r="C115" i="185" s="1"/>
  <c r="I104" i="185"/>
  <c r="H104" i="185"/>
  <c r="G104" i="185"/>
  <c r="F104" i="185"/>
  <c r="E104" i="185"/>
  <c r="D104" i="185"/>
  <c r="C104" i="185"/>
  <c r="I101" i="185"/>
  <c r="I105" i="185" s="1"/>
  <c r="H101" i="185"/>
  <c r="H105" i="185" s="1"/>
  <c r="G101" i="185"/>
  <c r="G105" i="185" s="1"/>
  <c r="F101" i="185"/>
  <c r="F105" i="185" s="1"/>
  <c r="E101" i="185"/>
  <c r="E105" i="185" s="1"/>
  <c r="D101" i="185"/>
  <c r="D105" i="185" s="1"/>
  <c r="C101" i="185"/>
  <c r="C105" i="185" s="1"/>
  <c r="I100" i="185"/>
  <c r="H100" i="185"/>
  <c r="G100" i="185"/>
  <c r="F100" i="185"/>
  <c r="E100" i="185"/>
  <c r="D100" i="185"/>
  <c r="C100" i="185"/>
  <c r="I98" i="185"/>
  <c r="I99" i="185" s="1"/>
  <c r="H98" i="185"/>
  <c r="H99" i="185" s="1"/>
  <c r="G98" i="185"/>
  <c r="G99" i="185" s="1"/>
  <c r="F98" i="185"/>
  <c r="F99" i="185" s="1"/>
  <c r="E98" i="185"/>
  <c r="E99" i="185" s="1"/>
  <c r="D98" i="185"/>
  <c r="D99" i="185" s="1"/>
  <c r="C98" i="185"/>
  <c r="C99" i="185" s="1"/>
  <c r="I90" i="185"/>
  <c r="H90" i="185"/>
  <c r="G90" i="185"/>
  <c r="F90" i="185"/>
  <c r="E90" i="185"/>
  <c r="D90" i="185"/>
  <c r="C90" i="185"/>
  <c r="I87" i="185"/>
  <c r="I91" i="185" s="1"/>
  <c r="H87" i="185"/>
  <c r="H91" i="185" s="1"/>
  <c r="G87" i="185"/>
  <c r="G91" i="185" s="1"/>
  <c r="F87" i="185"/>
  <c r="F91" i="185" s="1"/>
  <c r="E87" i="185"/>
  <c r="E91" i="185" s="1"/>
  <c r="D87" i="185"/>
  <c r="D91" i="185" s="1"/>
  <c r="C87" i="185"/>
  <c r="C91" i="185" s="1"/>
  <c r="I86" i="185"/>
  <c r="H86" i="185"/>
  <c r="G86" i="185"/>
  <c r="F86" i="185"/>
  <c r="E86" i="185"/>
  <c r="D86" i="185"/>
  <c r="C86" i="185"/>
  <c r="I84" i="185"/>
  <c r="I85" i="185" s="1"/>
  <c r="H84" i="185"/>
  <c r="H85" i="185" s="1"/>
  <c r="G84" i="185"/>
  <c r="G85" i="185" s="1"/>
  <c r="F84" i="185"/>
  <c r="F85" i="185" s="1"/>
  <c r="E84" i="185"/>
  <c r="E85" i="185" s="1"/>
  <c r="D84" i="185"/>
  <c r="D85" i="185" s="1"/>
  <c r="C84" i="185"/>
  <c r="C85" i="185" s="1"/>
  <c r="I74" i="185"/>
  <c r="H74" i="185"/>
  <c r="G74" i="185"/>
  <c r="F74" i="185"/>
  <c r="E74" i="185"/>
  <c r="D74" i="185"/>
  <c r="C74" i="185"/>
  <c r="I71" i="185"/>
  <c r="I75" i="185" s="1"/>
  <c r="H71" i="185"/>
  <c r="H75" i="185" s="1"/>
  <c r="G71" i="185"/>
  <c r="G75" i="185" s="1"/>
  <c r="F71" i="185"/>
  <c r="F75" i="185" s="1"/>
  <c r="E71" i="185"/>
  <c r="E75" i="185" s="1"/>
  <c r="D71" i="185"/>
  <c r="D75" i="185" s="1"/>
  <c r="C71" i="185"/>
  <c r="C75" i="185" s="1"/>
  <c r="I70" i="185"/>
  <c r="H70" i="185"/>
  <c r="G70" i="185"/>
  <c r="F70" i="185"/>
  <c r="E70" i="185"/>
  <c r="D70" i="185"/>
  <c r="C70" i="185"/>
  <c r="I68" i="185"/>
  <c r="I69" i="185" s="1"/>
  <c r="H68" i="185"/>
  <c r="H69" i="185" s="1"/>
  <c r="G68" i="185"/>
  <c r="G69" i="185" s="1"/>
  <c r="F68" i="185"/>
  <c r="F69" i="185" s="1"/>
  <c r="E68" i="185"/>
  <c r="E69" i="185" s="1"/>
  <c r="D68" i="185"/>
  <c r="D69" i="185" s="1"/>
  <c r="C68" i="185"/>
  <c r="C69" i="185" s="1"/>
  <c r="I60" i="185"/>
  <c r="H60" i="185"/>
  <c r="G60" i="185"/>
  <c r="F60" i="185"/>
  <c r="E60" i="185"/>
  <c r="D60" i="185"/>
  <c r="C60" i="185"/>
  <c r="I57" i="185"/>
  <c r="I61" i="185" s="1"/>
  <c r="H57" i="185"/>
  <c r="H61" i="185" s="1"/>
  <c r="G57" i="185"/>
  <c r="G61" i="185" s="1"/>
  <c r="F57" i="185"/>
  <c r="F61" i="185" s="1"/>
  <c r="E57" i="185"/>
  <c r="E61" i="185" s="1"/>
  <c r="D57" i="185"/>
  <c r="D61" i="185" s="1"/>
  <c r="C57" i="185"/>
  <c r="C61" i="185" s="1"/>
  <c r="I56" i="185"/>
  <c r="H56" i="185"/>
  <c r="G56" i="185"/>
  <c r="F56" i="185"/>
  <c r="E56" i="185"/>
  <c r="D56" i="185"/>
  <c r="C56" i="185"/>
  <c r="I54" i="185"/>
  <c r="I55" i="185" s="1"/>
  <c r="H54" i="185"/>
  <c r="H55" i="185" s="1"/>
  <c r="G54" i="185"/>
  <c r="G55" i="185" s="1"/>
  <c r="F54" i="185"/>
  <c r="F55" i="185" s="1"/>
  <c r="E54" i="185"/>
  <c r="E55" i="185" s="1"/>
  <c r="D54" i="185"/>
  <c r="D55" i="185" s="1"/>
  <c r="C54" i="185"/>
  <c r="C55" i="185" s="1"/>
  <c r="I44" i="185"/>
  <c r="H44" i="185"/>
  <c r="G44" i="185"/>
  <c r="F44" i="185"/>
  <c r="E44" i="185"/>
  <c r="D44" i="185"/>
  <c r="C44" i="185"/>
  <c r="I41" i="185"/>
  <c r="I45" i="185" s="1"/>
  <c r="H41" i="185"/>
  <c r="H45" i="185" s="1"/>
  <c r="G41" i="185"/>
  <c r="G45" i="185" s="1"/>
  <c r="F41" i="185"/>
  <c r="F45" i="185" s="1"/>
  <c r="E41" i="185"/>
  <c r="E45" i="185" s="1"/>
  <c r="D41" i="185"/>
  <c r="D45" i="185" s="1"/>
  <c r="C41" i="185"/>
  <c r="C45" i="185" s="1"/>
  <c r="I40" i="185"/>
  <c r="H40" i="185"/>
  <c r="G40" i="185"/>
  <c r="F40" i="185"/>
  <c r="E40" i="185"/>
  <c r="D40" i="185"/>
  <c r="C40" i="185"/>
  <c r="I38" i="185"/>
  <c r="I39" i="185" s="1"/>
  <c r="H38" i="185"/>
  <c r="H39" i="185" s="1"/>
  <c r="G38" i="185"/>
  <c r="G39" i="185" s="1"/>
  <c r="F38" i="185"/>
  <c r="F39" i="185" s="1"/>
  <c r="E38" i="185"/>
  <c r="E39" i="185" s="1"/>
  <c r="D38" i="185"/>
  <c r="D39" i="185" s="1"/>
  <c r="C38" i="185"/>
  <c r="C39" i="185" s="1"/>
  <c r="I30" i="185"/>
  <c r="H30" i="185"/>
  <c r="G30" i="185"/>
  <c r="F30" i="185"/>
  <c r="E30" i="185"/>
  <c r="D30" i="185"/>
  <c r="C30" i="185"/>
  <c r="I27" i="185"/>
  <c r="I31" i="185" s="1"/>
  <c r="H27" i="185"/>
  <c r="H31" i="185" s="1"/>
  <c r="G27" i="185"/>
  <c r="G31" i="185" s="1"/>
  <c r="F27" i="185"/>
  <c r="F31" i="185" s="1"/>
  <c r="E27" i="185"/>
  <c r="E31" i="185" s="1"/>
  <c r="D27" i="185"/>
  <c r="D31" i="185" s="1"/>
  <c r="C27" i="185"/>
  <c r="C31" i="185" s="1"/>
  <c r="I26" i="185"/>
  <c r="H26" i="185"/>
  <c r="G26" i="185"/>
  <c r="F26" i="185"/>
  <c r="E26" i="185"/>
  <c r="D26" i="185"/>
  <c r="C26" i="185"/>
  <c r="I24" i="185"/>
  <c r="I25" i="185" s="1"/>
  <c r="H24" i="185"/>
  <c r="H25" i="185" s="1"/>
  <c r="G24" i="185"/>
  <c r="G25" i="185" s="1"/>
  <c r="F24" i="185"/>
  <c r="F25" i="185" s="1"/>
  <c r="E24" i="185"/>
  <c r="E25" i="185" s="1"/>
  <c r="D24" i="185"/>
  <c r="D25" i="185" s="1"/>
  <c r="C24" i="185"/>
  <c r="C25" i="185" s="1"/>
  <c r="I16" i="185"/>
  <c r="H16" i="185"/>
  <c r="G16" i="185"/>
  <c r="F16" i="185"/>
  <c r="E16" i="185"/>
  <c r="D16" i="185"/>
  <c r="C16" i="185"/>
  <c r="I13" i="185"/>
  <c r="I17" i="185" s="1"/>
  <c r="H13" i="185"/>
  <c r="H17" i="185" s="1"/>
  <c r="G13" i="185"/>
  <c r="G17" i="185" s="1"/>
  <c r="F13" i="185"/>
  <c r="F17" i="185" s="1"/>
  <c r="E13" i="185"/>
  <c r="E17" i="185" s="1"/>
  <c r="D13" i="185"/>
  <c r="D17" i="185" s="1"/>
  <c r="C13" i="185"/>
  <c r="C17" i="185" s="1"/>
  <c r="I12" i="185"/>
  <c r="H12" i="185"/>
  <c r="G12" i="185"/>
  <c r="F12" i="185"/>
  <c r="E12" i="185"/>
  <c r="D12" i="185"/>
  <c r="C12" i="185"/>
  <c r="I10" i="185"/>
  <c r="I11" i="185" s="1"/>
  <c r="H10" i="185"/>
  <c r="H11" i="185" s="1"/>
  <c r="G10" i="185"/>
  <c r="G11" i="185" s="1"/>
  <c r="F10" i="185"/>
  <c r="F11" i="185" s="1"/>
  <c r="E10" i="185"/>
  <c r="E11" i="185" s="1"/>
  <c r="D10" i="185"/>
  <c r="D11" i="185" s="1"/>
  <c r="C10" i="185"/>
  <c r="C11" i="185" s="1"/>
  <c r="I192" i="184"/>
  <c r="H192" i="184"/>
  <c r="G192" i="184"/>
  <c r="F192" i="184"/>
  <c r="E192" i="184"/>
  <c r="D192" i="184"/>
  <c r="C192" i="184"/>
  <c r="I189" i="184"/>
  <c r="I193" i="184" s="1"/>
  <c r="H189" i="184"/>
  <c r="H193" i="184" s="1"/>
  <c r="G189" i="184"/>
  <c r="G193" i="184" s="1"/>
  <c r="F189" i="184"/>
  <c r="F193" i="184" s="1"/>
  <c r="E189" i="184"/>
  <c r="E193" i="184" s="1"/>
  <c r="D189" i="184"/>
  <c r="D193" i="184" s="1"/>
  <c r="C189" i="184"/>
  <c r="C193" i="184" s="1"/>
  <c r="I188" i="184"/>
  <c r="H188" i="184"/>
  <c r="G188" i="184"/>
  <c r="F188" i="184"/>
  <c r="E188" i="184"/>
  <c r="D188" i="184"/>
  <c r="C188" i="184"/>
  <c r="I186" i="184"/>
  <c r="I187" i="184" s="1"/>
  <c r="H186" i="184"/>
  <c r="H187" i="184" s="1"/>
  <c r="G186" i="184"/>
  <c r="G187" i="184" s="1"/>
  <c r="F186" i="184"/>
  <c r="F187" i="184" s="1"/>
  <c r="E186" i="184"/>
  <c r="E187" i="184" s="1"/>
  <c r="D186" i="184"/>
  <c r="D187" i="184" s="1"/>
  <c r="C186" i="184"/>
  <c r="C187" i="184" s="1"/>
  <c r="I178" i="184"/>
  <c r="H178" i="184"/>
  <c r="G178" i="184"/>
  <c r="F178" i="184"/>
  <c r="E178" i="184"/>
  <c r="D178" i="184"/>
  <c r="C178" i="184"/>
  <c r="I175" i="184"/>
  <c r="I179" i="184" s="1"/>
  <c r="H175" i="184"/>
  <c r="H179" i="184" s="1"/>
  <c r="G175" i="184"/>
  <c r="G179" i="184" s="1"/>
  <c r="F175" i="184"/>
  <c r="F179" i="184" s="1"/>
  <c r="E175" i="184"/>
  <c r="E179" i="184" s="1"/>
  <c r="D175" i="184"/>
  <c r="D179" i="184" s="1"/>
  <c r="C175" i="184"/>
  <c r="C179" i="184" s="1"/>
  <c r="I174" i="184"/>
  <c r="H174" i="184"/>
  <c r="G174" i="184"/>
  <c r="F174" i="184"/>
  <c r="E174" i="184"/>
  <c r="D174" i="184"/>
  <c r="C174" i="184"/>
  <c r="I172" i="184"/>
  <c r="I173" i="184" s="1"/>
  <c r="H172" i="184"/>
  <c r="H173" i="184" s="1"/>
  <c r="G172" i="184"/>
  <c r="G173" i="184" s="1"/>
  <c r="F172" i="184"/>
  <c r="F173" i="184" s="1"/>
  <c r="E172" i="184"/>
  <c r="E173" i="184" s="1"/>
  <c r="D172" i="184"/>
  <c r="D173" i="184" s="1"/>
  <c r="C172" i="184"/>
  <c r="C173" i="184" s="1"/>
  <c r="I164" i="184"/>
  <c r="H164" i="184"/>
  <c r="G164" i="184"/>
  <c r="F164" i="184"/>
  <c r="E164" i="184"/>
  <c r="D164" i="184"/>
  <c r="C164" i="184"/>
  <c r="I161" i="184"/>
  <c r="I165" i="184" s="1"/>
  <c r="H161" i="184"/>
  <c r="H165" i="184" s="1"/>
  <c r="G161" i="184"/>
  <c r="G165" i="184" s="1"/>
  <c r="F161" i="184"/>
  <c r="F165" i="184" s="1"/>
  <c r="E161" i="184"/>
  <c r="E165" i="184" s="1"/>
  <c r="D161" i="184"/>
  <c r="D165" i="184" s="1"/>
  <c r="C161" i="184"/>
  <c r="C165" i="184" s="1"/>
  <c r="I160" i="184"/>
  <c r="H160" i="184"/>
  <c r="G160" i="184"/>
  <c r="F160" i="184"/>
  <c r="E160" i="184"/>
  <c r="D160" i="184"/>
  <c r="C160" i="184"/>
  <c r="I158" i="184"/>
  <c r="I159" i="184" s="1"/>
  <c r="H158" i="184"/>
  <c r="H159" i="184" s="1"/>
  <c r="G158" i="184"/>
  <c r="G159" i="184" s="1"/>
  <c r="F158" i="184"/>
  <c r="F159" i="184" s="1"/>
  <c r="E158" i="184"/>
  <c r="E159" i="184" s="1"/>
  <c r="D158" i="184"/>
  <c r="D159" i="184" s="1"/>
  <c r="C158" i="184"/>
  <c r="C159" i="184" s="1"/>
  <c r="I150" i="184"/>
  <c r="H150" i="184"/>
  <c r="G150" i="184"/>
  <c r="F150" i="184"/>
  <c r="E150" i="184"/>
  <c r="D150" i="184"/>
  <c r="C150" i="184"/>
  <c r="I147" i="184"/>
  <c r="I151" i="184" s="1"/>
  <c r="H147" i="184"/>
  <c r="H151" i="184" s="1"/>
  <c r="G147" i="184"/>
  <c r="G151" i="184" s="1"/>
  <c r="F147" i="184"/>
  <c r="F151" i="184" s="1"/>
  <c r="E147" i="184"/>
  <c r="E151" i="184" s="1"/>
  <c r="D147" i="184"/>
  <c r="D151" i="184" s="1"/>
  <c r="C147" i="184"/>
  <c r="C151" i="184" s="1"/>
  <c r="I146" i="184"/>
  <c r="H146" i="184"/>
  <c r="G146" i="184"/>
  <c r="F146" i="184"/>
  <c r="E146" i="184"/>
  <c r="D146" i="184"/>
  <c r="C146" i="184"/>
  <c r="I144" i="184"/>
  <c r="I145" i="184" s="1"/>
  <c r="H144" i="184"/>
  <c r="H145" i="184" s="1"/>
  <c r="G144" i="184"/>
  <c r="G145" i="184" s="1"/>
  <c r="F144" i="184"/>
  <c r="F145" i="184" s="1"/>
  <c r="E144" i="184"/>
  <c r="E145" i="184" s="1"/>
  <c r="D144" i="184"/>
  <c r="D145" i="184" s="1"/>
  <c r="C144" i="184"/>
  <c r="C145" i="184" s="1"/>
  <c r="I136" i="184"/>
  <c r="H136" i="184"/>
  <c r="G136" i="184"/>
  <c r="F136" i="184"/>
  <c r="E136" i="184"/>
  <c r="D136" i="184"/>
  <c r="C136" i="184"/>
  <c r="I133" i="184"/>
  <c r="I137" i="184" s="1"/>
  <c r="H133" i="184"/>
  <c r="H137" i="184" s="1"/>
  <c r="G133" i="184"/>
  <c r="G137" i="184" s="1"/>
  <c r="F133" i="184"/>
  <c r="F137" i="184" s="1"/>
  <c r="E133" i="184"/>
  <c r="E137" i="184" s="1"/>
  <c r="D133" i="184"/>
  <c r="D137" i="184" s="1"/>
  <c r="C133" i="184"/>
  <c r="C137" i="184" s="1"/>
  <c r="I132" i="184"/>
  <c r="H132" i="184"/>
  <c r="G132" i="184"/>
  <c r="F132" i="184"/>
  <c r="E132" i="184"/>
  <c r="D132" i="184"/>
  <c r="C132" i="184"/>
  <c r="I130" i="184"/>
  <c r="I131" i="184" s="1"/>
  <c r="H130" i="184"/>
  <c r="H131" i="184" s="1"/>
  <c r="G130" i="184"/>
  <c r="G131" i="184" s="1"/>
  <c r="F130" i="184"/>
  <c r="F131" i="184" s="1"/>
  <c r="E130" i="184"/>
  <c r="E131" i="184" s="1"/>
  <c r="D130" i="184"/>
  <c r="D131" i="184" s="1"/>
  <c r="C130" i="184"/>
  <c r="C131" i="184" s="1"/>
  <c r="I120" i="184"/>
  <c r="H120" i="184"/>
  <c r="G120" i="184"/>
  <c r="F120" i="184"/>
  <c r="E120" i="184"/>
  <c r="D120" i="184"/>
  <c r="C120" i="184"/>
  <c r="I117" i="184"/>
  <c r="I121" i="184" s="1"/>
  <c r="H117" i="184"/>
  <c r="H121" i="184" s="1"/>
  <c r="G117" i="184"/>
  <c r="G121" i="184" s="1"/>
  <c r="F117" i="184"/>
  <c r="F121" i="184" s="1"/>
  <c r="E117" i="184"/>
  <c r="E121" i="184" s="1"/>
  <c r="D117" i="184"/>
  <c r="D121" i="184" s="1"/>
  <c r="C117" i="184"/>
  <c r="C121" i="184" s="1"/>
  <c r="I116" i="184"/>
  <c r="H116" i="184"/>
  <c r="G116" i="184"/>
  <c r="F116" i="184"/>
  <c r="E116" i="184"/>
  <c r="D116" i="184"/>
  <c r="C116" i="184"/>
  <c r="I114" i="184"/>
  <c r="I115" i="184" s="1"/>
  <c r="H114" i="184"/>
  <c r="H115" i="184" s="1"/>
  <c r="G114" i="184"/>
  <c r="G115" i="184" s="1"/>
  <c r="F114" i="184"/>
  <c r="F115" i="184" s="1"/>
  <c r="E114" i="184"/>
  <c r="E115" i="184" s="1"/>
  <c r="D114" i="184"/>
  <c r="D115" i="184" s="1"/>
  <c r="C114" i="184"/>
  <c r="C115" i="184" s="1"/>
  <c r="I104" i="184"/>
  <c r="H104" i="184"/>
  <c r="G104" i="184"/>
  <c r="F104" i="184"/>
  <c r="E104" i="184"/>
  <c r="D104" i="184"/>
  <c r="C104" i="184"/>
  <c r="I105" i="184"/>
  <c r="H105" i="184"/>
  <c r="G105" i="184"/>
  <c r="F105" i="184"/>
  <c r="E105" i="184"/>
  <c r="D105" i="184"/>
  <c r="C105" i="184"/>
  <c r="I90" i="184"/>
  <c r="H90" i="184"/>
  <c r="G90" i="184"/>
  <c r="F90" i="184"/>
  <c r="E90" i="184"/>
  <c r="D90" i="184"/>
  <c r="C90" i="184"/>
  <c r="I91" i="184"/>
  <c r="H91" i="184"/>
  <c r="G91" i="184"/>
  <c r="F91" i="184"/>
  <c r="E91" i="184"/>
  <c r="D91" i="184"/>
  <c r="C91" i="184"/>
  <c r="I74" i="184"/>
  <c r="H74" i="184"/>
  <c r="G74" i="184"/>
  <c r="F74" i="184"/>
  <c r="E74" i="184"/>
  <c r="D74" i="184"/>
  <c r="C74" i="184"/>
  <c r="I75" i="184"/>
  <c r="H75" i="184"/>
  <c r="G75" i="184"/>
  <c r="F75" i="184"/>
  <c r="E75" i="184"/>
  <c r="D75" i="184"/>
  <c r="C75" i="184"/>
  <c r="I60" i="184"/>
  <c r="H60" i="184"/>
  <c r="G60" i="184"/>
  <c r="F60" i="184"/>
  <c r="E60" i="184"/>
  <c r="D60" i="184"/>
  <c r="C60" i="184"/>
  <c r="I61" i="184"/>
  <c r="H61" i="184"/>
  <c r="G61" i="184"/>
  <c r="F61" i="184"/>
  <c r="E61" i="184"/>
  <c r="D61" i="184"/>
  <c r="C61" i="184"/>
  <c r="I44" i="184"/>
  <c r="H44" i="184"/>
  <c r="G44" i="184"/>
  <c r="F44" i="184"/>
  <c r="E44" i="184"/>
  <c r="D44" i="184"/>
  <c r="C44" i="184"/>
  <c r="I45" i="184"/>
  <c r="H45" i="184"/>
  <c r="G45" i="184"/>
  <c r="F45" i="184"/>
  <c r="E45" i="184"/>
  <c r="D45" i="184"/>
  <c r="C45" i="184"/>
  <c r="I30" i="184"/>
  <c r="H30" i="184"/>
  <c r="G30" i="184"/>
  <c r="F30" i="184"/>
  <c r="E30" i="184"/>
  <c r="D30" i="184"/>
  <c r="C30" i="184"/>
  <c r="I31" i="184"/>
  <c r="H31" i="184"/>
  <c r="G31" i="184"/>
  <c r="F31" i="184"/>
  <c r="E31" i="184"/>
  <c r="D31" i="184"/>
  <c r="C31" i="184"/>
  <c r="I16" i="184"/>
  <c r="H16" i="184"/>
  <c r="G16" i="184"/>
  <c r="F16" i="184"/>
  <c r="E16" i="184"/>
  <c r="D16" i="184"/>
  <c r="C16" i="184"/>
  <c r="I13" i="184"/>
  <c r="I17" i="184" s="1"/>
  <c r="H13" i="184"/>
  <c r="H17" i="184" s="1"/>
  <c r="G13" i="184"/>
  <c r="G17" i="184" s="1"/>
  <c r="F13" i="184"/>
  <c r="F17" i="184" s="1"/>
  <c r="E13" i="184"/>
  <c r="E17" i="184" s="1"/>
  <c r="D13" i="184"/>
  <c r="D17" i="184" s="1"/>
  <c r="C13" i="184"/>
  <c r="C17" i="184" s="1"/>
  <c r="I12" i="184"/>
  <c r="H12" i="184"/>
  <c r="G12" i="184"/>
  <c r="F12" i="184"/>
  <c r="E12" i="184"/>
  <c r="D12" i="184"/>
  <c r="C12" i="184"/>
  <c r="I10" i="184"/>
  <c r="I11" i="184" s="1"/>
  <c r="H10" i="184"/>
  <c r="H11" i="184" s="1"/>
  <c r="G10" i="184"/>
  <c r="G11" i="184" s="1"/>
  <c r="F10" i="184"/>
  <c r="F11" i="184" s="1"/>
  <c r="E10" i="184"/>
  <c r="E11" i="184" s="1"/>
  <c r="D10" i="184"/>
  <c r="D11" i="184" s="1"/>
  <c r="C10" i="184"/>
  <c r="C11" i="184" s="1"/>
  <c r="I192" i="183"/>
  <c r="H192" i="183"/>
  <c r="G192" i="183"/>
  <c r="F192" i="183"/>
  <c r="E192" i="183"/>
  <c r="D192" i="183"/>
  <c r="C192" i="183"/>
  <c r="I189" i="183"/>
  <c r="I193" i="183" s="1"/>
  <c r="H189" i="183"/>
  <c r="H193" i="183" s="1"/>
  <c r="G189" i="183"/>
  <c r="G193" i="183" s="1"/>
  <c r="F189" i="183"/>
  <c r="F193" i="183" s="1"/>
  <c r="E189" i="183"/>
  <c r="E193" i="183" s="1"/>
  <c r="D189" i="183"/>
  <c r="D193" i="183" s="1"/>
  <c r="C189" i="183"/>
  <c r="C193" i="183" s="1"/>
  <c r="I188" i="183"/>
  <c r="H188" i="183"/>
  <c r="G188" i="183"/>
  <c r="F188" i="183"/>
  <c r="E188" i="183"/>
  <c r="D188" i="183"/>
  <c r="C188" i="183"/>
  <c r="I186" i="183"/>
  <c r="I187" i="183" s="1"/>
  <c r="H186" i="183"/>
  <c r="H187" i="183" s="1"/>
  <c r="G186" i="183"/>
  <c r="G187" i="183" s="1"/>
  <c r="F186" i="183"/>
  <c r="F187" i="183" s="1"/>
  <c r="E186" i="183"/>
  <c r="E187" i="183" s="1"/>
  <c r="D186" i="183"/>
  <c r="D187" i="183" s="1"/>
  <c r="C186" i="183"/>
  <c r="C187" i="183" s="1"/>
  <c r="I178" i="183"/>
  <c r="H178" i="183"/>
  <c r="G178" i="183"/>
  <c r="F178" i="183"/>
  <c r="E178" i="183"/>
  <c r="D178" i="183"/>
  <c r="C178" i="183"/>
  <c r="I175" i="183"/>
  <c r="I179" i="183" s="1"/>
  <c r="H175" i="183"/>
  <c r="H179" i="183" s="1"/>
  <c r="G175" i="183"/>
  <c r="G179" i="183" s="1"/>
  <c r="F175" i="183"/>
  <c r="F179" i="183" s="1"/>
  <c r="E175" i="183"/>
  <c r="E179" i="183" s="1"/>
  <c r="D175" i="183"/>
  <c r="D179" i="183" s="1"/>
  <c r="C175" i="183"/>
  <c r="C179" i="183" s="1"/>
  <c r="I174" i="183"/>
  <c r="H174" i="183"/>
  <c r="G174" i="183"/>
  <c r="F174" i="183"/>
  <c r="E174" i="183"/>
  <c r="D174" i="183"/>
  <c r="C174" i="183"/>
  <c r="I172" i="183"/>
  <c r="I173" i="183" s="1"/>
  <c r="H172" i="183"/>
  <c r="H173" i="183" s="1"/>
  <c r="G172" i="183"/>
  <c r="G173" i="183" s="1"/>
  <c r="F172" i="183"/>
  <c r="F173" i="183" s="1"/>
  <c r="E172" i="183"/>
  <c r="E173" i="183" s="1"/>
  <c r="D172" i="183"/>
  <c r="D173" i="183" s="1"/>
  <c r="C172" i="183"/>
  <c r="C173" i="183" s="1"/>
  <c r="I164" i="183"/>
  <c r="H164" i="183"/>
  <c r="G164" i="183"/>
  <c r="F164" i="183"/>
  <c r="E164" i="183"/>
  <c r="D164" i="183"/>
  <c r="C164" i="183"/>
  <c r="I161" i="183"/>
  <c r="I165" i="183" s="1"/>
  <c r="H161" i="183"/>
  <c r="H165" i="183" s="1"/>
  <c r="G161" i="183"/>
  <c r="G165" i="183" s="1"/>
  <c r="F161" i="183"/>
  <c r="F165" i="183" s="1"/>
  <c r="E161" i="183"/>
  <c r="E165" i="183" s="1"/>
  <c r="D161" i="183"/>
  <c r="D165" i="183" s="1"/>
  <c r="C161" i="183"/>
  <c r="C165" i="183" s="1"/>
  <c r="I160" i="183"/>
  <c r="H160" i="183"/>
  <c r="G160" i="183"/>
  <c r="F160" i="183"/>
  <c r="E160" i="183"/>
  <c r="D160" i="183"/>
  <c r="C160" i="183"/>
  <c r="I158" i="183"/>
  <c r="I159" i="183" s="1"/>
  <c r="H158" i="183"/>
  <c r="H159" i="183" s="1"/>
  <c r="G158" i="183"/>
  <c r="G159" i="183" s="1"/>
  <c r="F158" i="183"/>
  <c r="F159" i="183" s="1"/>
  <c r="E158" i="183"/>
  <c r="E159" i="183" s="1"/>
  <c r="D158" i="183"/>
  <c r="D159" i="183" s="1"/>
  <c r="C158" i="183"/>
  <c r="C159" i="183" s="1"/>
  <c r="I150" i="183"/>
  <c r="H150" i="183"/>
  <c r="G150" i="183"/>
  <c r="F150" i="183"/>
  <c r="E150" i="183"/>
  <c r="D150" i="183"/>
  <c r="C150" i="183"/>
  <c r="I147" i="183"/>
  <c r="I151" i="183" s="1"/>
  <c r="H147" i="183"/>
  <c r="H151" i="183" s="1"/>
  <c r="G147" i="183"/>
  <c r="G151" i="183" s="1"/>
  <c r="F147" i="183"/>
  <c r="F151" i="183" s="1"/>
  <c r="E147" i="183"/>
  <c r="E151" i="183" s="1"/>
  <c r="D147" i="183"/>
  <c r="D151" i="183" s="1"/>
  <c r="C147" i="183"/>
  <c r="C151" i="183" s="1"/>
  <c r="I146" i="183"/>
  <c r="H146" i="183"/>
  <c r="G146" i="183"/>
  <c r="F146" i="183"/>
  <c r="E146" i="183"/>
  <c r="D146" i="183"/>
  <c r="C146" i="183"/>
  <c r="I144" i="183"/>
  <c r="I145" i="183" s="1"/>
  <c r="H144" i="183"/>
  <c r="H145" i="183" s="1"/>
  <c r="G144" i="183"/>
  <c r="G145" i="183" s="1"/>
  <c r="F144" i="183"/>
  <c r="F145" i="183" s="1"/>
  <c r="E144" i="183"/>
  <c r="E145" i="183" s="1"/>
  <c r="D144" i="183"/>
  <c r="D145" i="183" s="1"/>
  <c r="C144" i="183"/>
  <c r="C145" i="183" s="1"/>
  <c r="I136" i="183"/>
  <c r="H136" i="183"/>
  <c r="G136" i="183"/>
  <c r="F136" i="183"/>
  <c r="E136" i="183"/>
  <c r="D136" i="183"/>
  <c r="C136" i="183"/>
  <c r="I133" i="183"/>
  <c r="I137" i="183" s="1"/>
  <c r="H133" i="183"/>
  <c r="H137" i="183" s="1"/>
  <c r="G133" i="183"/>
  <c r="G137" i="183" s="1"/>
  <c r="F133" i="183"/>
  <c r="F137" i="183" s="1"/>
  <c r="E133" i="183"/>
  <c r="E137" i="183" s="1"/>
  <c r="D133" i="183"/>
  <c r="D137" i="183" s="1"/>
  <c r="C133" i="183"/>
  <c r="C137" i="183" s="1"/>
  <c r="I132" i="183"/>
  <c r="H132" i="183"/>
  <c r="G132" i="183"/>
  <c r="F132" i="183"/>
  <c r="E132" i="183"/>
  <c r="D132" i="183"/>
  <c r="C132" i="183"/>
  <c r="I130" i="183"/>
  <c r="I131" i="183" s="1"/>
  <c r="H130" i="183"/>
  <c r="H131" i="183" s="1"/>
  <c r="G130" i="183"/>
  <c r="G131" i="183" s="1"/>
  <c r="F130" i="183"/>
  <c r="F131" i="183" s="1"/>
  <c r="E130" i="183"/>
  <c r="E131" i="183" s="1"/>
  <c r="D130" i="183"/>
  <c r="D131" i="183" s="1"/>
  <c r="C130" i="183"/>
  <c r="C131" i="183" s="1"/>
  <c r="I120" i="183"/>
  <c r="H120" i="183"/>
  <c r="G120" i="183"/>
  <c r="F120" i="183"/>
  <c r="E120" i="183"/>
  <c r="D120" i="183"/>
  <c r="C120" i="183"/>
  <c r="I117" i="183"/>
  <c r="I121" i="183" s="1"/>
  <c r="H117" i="183"/>
  <c r="H121" i="183" s="1"/>
  <c r="G117" i="183"/>
  <c r="G121" i="183" s="1"/>
  <c r="F117" i="183"/>
  <c r="F121" i="183" s="1"/>
  <c r="E117" i="183"/>
  <c r="E121" i="183" s="1"/>
  <c r="D117" i="183"/>
  <c r="D121" i="183" s="1"/>
  <c r="C117" i="183"/>
  <c r="C121" i="183" s="1"/>
  <c r="I116" i="183"/>
  <c r="H116" i="183"/>
  <c r="G116" i="183"/>
  <c r="F116" i="183"/>
  <c r="E116" i="183"/>
  <c r="D116" i="183"/>
  <c r="C116" i="183"/>
  <c r="I114" i="183"/>
  <c r="I115" i="183" s="1"/>
  <c r="H114" i="183"/>
  <c r="H115" i="183" s="1"/>
  <c r="G114" i="183"/>
  <c r="G115" i="183" s="1"/>
  <c r="F114" i="183"/>
  <c r="F115" i="183" s="1"/>
  <c r="E114" i="183"/>
  <c r="E115" i="183" s="1"/>
  <c r="D114" i="183"/>
  <c r="D115" i="183" s="1"/>
  <c r="C114" i="183"/>
  <c r="C115" i="183" s="1"/>
  <c r="I104" i="183"/>
  <c r="H104" i="183"/>
  <c r="G104" i="183"/>
  <c r="F104" i="183"/>
  <c r="E104" i="183"/>
  <c r="D104" i="183"/>
  <c r="C104" i="183"/>
  <c r="I105" i="183"/>
  <c r="H105" i="183"/>
  <c r="G105" i="183"/>
  <c r="F105" i="183"/>
  <c r="E105" i="183"/>
  <c r="D105" i="183"/>
  <c r="C105" i="183"/>
  <c r="I90" i="183"/>
  <c r="H90" i="183"/>
  <c r="G90" i="183"/>
  <c r="F90" i="183"/>
  <c r="E90" i="183"/>
  <c r="D90" i="183"/>
  <c r="C90" i="183"/>
  <c r="I91" i="183"/>
  <c r="H91" i="183"/>
  <c r="G91" i="183"/>
  <c r="F91" i="183"/>
  <c r="E91" i="183"/>
  <c r="D91" i="183"/>
  <c r="C91" i="183"/>
  <c r="I74" i="183"/>
  <c r="H74" i="183"/>
  <c r="G74" i="183"/>
  <c r="F74" i="183"/>
  <c r="E74" i="183"/>
  <c r="D74" i="183"/>
  <c r="C74" i="183"/>
  <c r="I75" i="183"/>
  <c r="H75" i="183"/>
  <c r="G75" i="183"/>
  <c r="F75" i="183"/>
  <c r="E75" i="183"/>
  <c r="D75" i="183"/>
  <c r="C75" i="183"/>
  <c r="I60" i="183"/>
  <c r="H60" i="183"/>
  <c r="G60" i="183"/>
  <c r="F60" i="183"/>
  <c r="E60" i="183"/>
  <c r="D60" i="183"/>
  <c r="C60" i="183"/>
  <c r="I61" i="183"/>
  <c r="H61" i="183"/>
  <c r="G61" i="183"/>
  <c r="F61" i="183"/>
  <c r="E61" i="183"/>
  <c r="D61" i="183"/>
  <c r="C61" i="183"/>
  <c r="I44" i="183"/>
  <c r="H44" i="183"/>
  <c r="G44" i="183"/>
  <c r="F44" i="183"/>
  <c r="E44" i="183"/>
  <c r="D44" i="183"/>
  <c r="C44" i="183"/>
  <c r="I45" i="183"/>
  <c r="H45" i="183"/>
  <c r="G45" i="183"/>
  <c r="F45" i="183"/>
  <c r="E45" i="183"/>
  <c r="D45" i="183"/>
  <c r="C45" i="183"/>
  <c r="I30" i="183"/>
  <c r="H30" i="183"/>
  <c r="G30" i="183"/>
  <c r="F30" i="183"/>
  <c r="E30" i="183"/>
  <c r="D30" i="183"/>
  <c r="C30" i="183"/>
  <c r="I31" i="183"/>
  <c r="H31" i="183"/>
  <c r="G31" i="183"/>
  <c r="F31" i="183"/>
  <c r="E31" i="183"/>
  <c r="D31" i="183"/>
  <c r="C31" i="183"/>
  <c r="I16" i="183"/>
  <c r="H16" i="183"/>
  <c r="G16" i="183"/>
  <c r="F16" i="183"/>
  <c r="E16" i="183"/>
  <c r="D16" i="183"/>
  <c r="C16" i="183"/>
  <c r="I13" i="183"/>
  <c r="I17" i="183" s="1"/>
  <c r="H13" i="183"/>
  <c r="H17" i="183" s="1"/>
  <c r="G13" i="183"/>
  <c r="G17" i="183" s="1"/>
  <c r="F13" i="183"/>
  <c r="F17" i="183" s="1"/>
  <c r="E13" i="183"/>
  <c r="E17" i="183" s="1"/>
  <c r="D13" i="183"/>
  <c r="D17" i="183" s="1"/>
  <c r="C13" i="183"/>
  <c r="C17" i="183" s="1"/>
  <c r="I12" i="183"/>
  <c r="H12" i="183"/>
  <c r="G12" i="183"/>
  <c r="F12" i="183"/>
  <c r="E12" i="183"/>
  <c r="D12" i="183"/>
  <c r="C12" i="183"/>
  <c r="I10" i="183"/>
  <c r="I11" i="183" s="1"/>
  <c r="H10" i="183"/>
  <c r="H11" i="183" s="1"/>
  <c r="G10" i="183"/>
  <c r="G11" i="183" s="1"/>
  <c r="F10" i="183"/>
  <c r="F11" i="183" s="1"/>
  <c r="E10" i="183"/>
  <c r="E11" i="183" s="1"/>
  <c r="D10" i="183"/>
  <c r="D11" i="183" s="1"/>
  <c r="C10" i="183"/>
  <c r="C11" i="183" s="1"/>
  <c r="I192" i="182"/>
  <c r="H192" i="182"/>
  <c r="G192" i="182"/>
  <c r="F192" i="182"/>
  <c r="E192" i="182"/>
  <c r="D192" i="182"/>
  <c r="C192" i="182"/>
  <c r="I189" i="182"/>
  <c r="I193" i="182" s="1"/>
  <c r="H189" i="182"/>
  <c r="H193" i="182" s="1"/>
  <c r="G189" i="182"/>
  <c r="G193" i="182" s="1"/>
  <c r="F189" i="182"/>
  <c r="F193" i="182" s="1"/>
  <c r="E189" i="182"/>
  <c r="E193" i="182" s="1"/>
  <c r="D189" i="182"/>
  <c r="D193" i="182" s="1"/>
  <c r="C189" i="182"/>
  <c r="C193" i="182" s="1"/>
  <c r="I188" i="182"/>
  <c r="H188" i="182"/>
  <c r="G188" i="182"/>
  <c r="F188" i="182"/>
  <c r="E188" i="182"/>
  <c r="D188" i="182"/>
  <c r="C188" i="182"/>
  <c r="I186" i="182"/>
  <c r="I187" i="182" s="1"/>
  <c r="H186" i="182"/>
  <c r="H187" i="182" s="1"/>
  <c r="G186" i="182"/>
  <c r="G187" i="182" s="1"/>
  <c r="F186" i="182"/>
  <c r="F187" i="182" s="1"/>
  <c r="E186" i="182"/>
  <c r="E187" i="182" s="1"/>
  <c r="D186" i="182"/>
  <c r="D187" i="182" s="1"/>
  <c r="C186" i="182"/>
  <c r="C187" i="182" s="1"/>
  <c r="I178" i="182"/>
  <c r="H178" i="182"/>
  <c r="G178" i="182"/>
  <c r="F178" i="182"/>
  <c r="E178" i="182"/>
  <c r="D178" i="182"/>
  <c r="C178" i="182"/>
  <c r="I175" i="182"/>
  <c r="I179" i="182" s="1"/>
  <c r="H175" i="182"/>
  <c r="H179" i="182" s="1"/>
  <c r="G175" i="182"/>
  <c r="G179" i="182" s="1"/>
  <c r="F175" i="182"/>
  <c r="F179" i="182" s="1"/>
  <c r="E175" i="182"/>
  <c r="E179" i="182" s="1"/>
  <c r="D175" i="182"/>
  <c r="D179" i="182" s="1"/>
  <c r="C175" i="182"/>
  <c r="C179" i="182" s="1"/>
  <c r="I174" i="182"/>
  <c r="H174" i="182"/>
  <c r="G174" i="182"/>
  <c r="F174" i="182"/>
  <c r="E174" i="182"/>
  <c r="D174" i="182"/>
  <c r="C174" i="182"/>
  <c r="I172" i="182"/>
  <c r="I173" i="182" s="1"/>
  <c r="H172" i="182"/>
  <c r="H173" i="182" s="1"/>
  <c r="G172" i="182"/>
  <c r="G173" i="182" s="1"/>
  <c r="F172" i="182"/>
  <c r="F173" i="182" s="1"/>
  <c r="E172" i="182"/>
  <c r="E173" i="182" s="1"/>
  <c r="D172" i="182"/>
  <c r="D173" i="182" s="1"/>
  <c r="C172" i="182"/>
  <c r="C173" i="182" s="1"/>
  <c r="I164" i="182"/>
  <c r="H164" i="182"/>
  <c r="G164" i="182"/>
  <c r="F164" i="182"/>
  <c r="E164" i="182"/>
  <c r="D164" i="182"/>
  <c r="C164" i="182"/>
  <c r="I161" i="182"/>
  <c r="I165" i="182" s="1"/>
  <c r="H161" i="182"/>
  <c r="H165" i="182" s="1"/>
  <c r="G161" i="182"/>
  <c r="G165" i="182" s="1"/>
  <c r="F161" i="182"/>
  <c r="F165" i="182" s="1"/>
  <c r="E161" i="182"/>
  <c r="E165" i="182" s="1"/>
  <c r="D161" i="182"/>
  <c r="D165" i="182" s="1"/>
  <c r="C161" i="182"/>
  <c r="C165" i="182" s="1"/>
  <c r="I160" i="182"/>
  <c r="H160" i="182"/>
  <c r="G160" i="182"/>
  <c r="F160" i="182"/>
  <c r="E160" i="182"/>
  <c r="D160" i="182"/>
  <c r="C160" i="182"/>
  <c r="I158" i="182"/>
  <c r="I159" i="182" s="1"/>
  <c r="H158" i="182"/>
  <c r="H159" i="182" s="1"/>
  <c r="G158" i="182"/>
  <c r="G159" i="182" s="1"/>
  <c r="F158" i="182"/>
  <c r="F159" i="182" s="1"/>
  <c r="E158" i="182"/>
  <c r="E159" i="182" s="1"/>
  <c r="D158" i="182"/>
  <c r="D159" i="182" s="1"/>
  <c r="C158" i="182"/>
  <c r="C159" i="182" s="1"/>
  <c r="I150" i="182"/>
  <c r="H150" i="182"/>
  <c r="G150" i="182"/>
  <c r="F150" i="182"/>
  <c r="E150" i="182"/>
  <c r="D150" i="182"/>
  <c r="C150" i="182"/>
  <c r="I147" i="182"/>
  <c r="I151" i="182" s="1"/>
  <c r="H147" i="182"/>
  <c r="H151" i="182" s="1"/>
  <c r="G147" i="182"/>
  <c r="G151" i="182" s="1"/>
  <c r="F147" i="182"/>
  <c r="F151" i="182" s="1"/>
  <c r="E147" i="182"/>
  <c r="E151" i="182" s="1"/>
  <c r="D147" i="182"/>
  <c r="D151" i="182" s="1"/>
  <c r="C147" i="182"/>
  <c r="C151" i="182" s="1"/>
  <c r="I146" i="182"/>
  <c r="H146" i="182"/>
  <c r="G146" i="182"/>
  <c r="F146" i="182"/>
  <c r="E146" i="182"/>
  <c r="D146" i="182"/>
  <c r="C146" i="182"/>
  <c r="I144" i="182"/>
  <c r="I145" i="182" s="1"/>
  <c r="H144" i="182"/>
  <c r="H145" i="182" s="1"/>
  <c r="G144" i="182"/>
  <c r="G145" i="182" s="1"/>
  <c r="F144" i="182"/>
  <c r="F145" i="182" s="1"/>
  <c r="E144" i="182"/>
  <c r="E145" i="182" s="1"/>
  <c r="D144" i="182"/>
  <c r="D145" i="182" s="1"/>
  <c r="C144" i="182"/>
  <c r="C145" i="182" s="1"/>
  <c r="I136" i="182"/>
  <c r="H136" i="182"/>
  <c r="G136" i="182"/>
  <c r="F136" i="182"/>
  <c r="E136" i="182"/>
  <c r="D136" i="182"/>
  <c r="C136" i="182"/>
  <c r="I133" i="182"/>
  <c r="I137" i="182" s="1"/>
  <c r="H133" i="182"/>
  <c r="H137" i="182" s="1"/>
  <c r="G133" i="182"/>
  <c r="G137" i="182" s="1"/>
  <c r="F133" i="182"/>
  <c r="F137" i="182" s="1"/>
  <c r="E133" i="182"/>
  <c r="E137" i="182" s="1"/>
  <c r="D133" i="182"/>
  <c r="D137" i="182" s="1"/>
  <c r="C133" i="182"/>
  <c r="C137" i="182" s="1"/>
  <c r="I132" i="182"/>
  <c r="H132" i="182"/>
  <c r="G132" i="182"/>
  <c r="F132" i="182"/>
  <c r="E132" i="182"/>
  <c r="D132" i="182"/>
  <c r="C132" i="182"/>
  <c r="I130" i="182"/>
  <c r="I131" i="182" s="1"/>
  <c r="H130" i="182"/>
  <c r="H131" i="182" s="1"/>
  <c r="G130" i="182"/>
  <c r="G131" i="182" s="1"/>
  <c r="F130" i="182"/>
  <c r="F131" i="182" s="1"/>
  <c r="E130" i="182"/>
  <c r="E131" i="182" s="1"/>
  <c r="D130" i="182"/>
  <c r="D131" i="182" s="1"/>
  <c r="C130" i="182"/>
  <c r="C131" i="182" s="1"/>
  <c r="I120" i="182"/>
  <c r="H120" i="182"/>
  <c r="G120" i="182"/>
  <c r="F120" i="182"/>
  <c r="E120" i="182"/>
  <c r="D120" i="182"/>
  <c r="C120" i="182"/>
  <c r="I117" i="182"/>
  <c r="I121" i="182" s="1"/>
  <c r="H117" i="182"/>
  <c r="H121" i="182" s="1"/>
  <c r="G117" i="182"/>
  <c r="G121" i="182" s="1"/>
  <c r="F117" i="182"/>
  <c r="F121" i="182" s="1"/>
  <c r="E117" i="182"/>
  <c r="E121" i="182" s="1"/>
  <c r="D117" i="182"/>
  <c r="D121" i="182" s="1"/>
  <c r="C117" i="182"/>
  <c r="C121" i="182" s="1"/>
  <c r="I116" i="182"/>
  <c r="H116" i="182"/>
  <c r="G116" i="182"/>
  <c r="F116" i="182"/>
  <c r="E116" i="182"/>
  <c r="D116" i="182"/>
  <c r="C116" i="182"/>
  <c r="I114" i="182"/>
  <c r="I115" i="182" s="1"/>
  <c r="H114" i="182"/>
  <c r="H115" i="182" s="1"/>
  <c r="G114" i="182"/>
  <c r="G115" i="182" s="1"/>
  <c r="F114" i="182"/>
  <c r="F115" i="182" s="1"/>
  <c r="E114" i="182"/>
  <c r="E115" i="182" s="1"/>
  <c r="D114" i="182"/>
  <c r="D115" i="182" s="1"/>
  <c r="C114" i="182"/>
  <c r="C115" i="182" s="1"/>
  <c r="I104" i="182"/>
  <c r="H104" i="182"/>
  <c r="G104" i="182"/>
  <c r="F104" i="182"/>
  <c r="E104" i="182"/>
  <c r="D104" i="182"/>
  <c r="C104" i="182"/>
  <c r="I105" i="182"/>
  <c r="H105" i="182"/>
  <c r="G105" i="182"/>
  <c r="F105" i="182"/>
  <c r="E105" i="182"/>
  <c r="D105" i="182"/>
  <c r="C105" i="182"/>
  <c r="I90" i="182"/>
  <c r="H90" i="182"/>
  <c r="G90" i="182"/>
  <c r="F90" i="182"/>
  <c r="E90" i="182"/>
  <c r="D90" i="182"/>
  <c r="C90" i="182"/>
  <c r="I91" i="182"/>
  <c r="H91" i="182"/>
  <c r="G91" i="182"/>
  <c r="F91" i="182"/>
  <c r="E91" i="182"/>
  <c r="D91" i="182"/>
  <c r="C91" i="182"/>
  <c r="I74" i="182"/>
  <c r="H74" i="182"/>
  <c r="G74" i="182"/>
  <c r="F74" i="182"/>
  <c r="E74" i="182"/>
  <c r="D74" i="182"/>
  <c r="C74" i="182"/>
  <c r="I75" i="182"/>
  <c r="H75" i="182"/>
  <c r="G75" i="182"/>
  <c r="F75" i="182"/>
  <c r="E75" i="182"/>
  <c r="D75" i="182"/>
  <c r="C75" i="182"/>
  <c r="I60" i="182"/>
  <c r="H60" i="182"/>
  <c r="G60" i="182"/>
  <c r="F60" i="182"/>
  <c r="E60" i="182"/>
  <c r="D60" i="182"/>
  <c r="C60" i="182"/>
  <c r="I61" i="182"/>
  <c r="H61" i="182"/>
  <c r="G61" i="182"/>
  <c r="F61" i="182"/>
  <c r="E61" i="182"/>
  <c r="D61" i="182"/>
  <c r="C61" i="182"/>
  <c r="I44" i="182"/>
  <c r="H44" i="182"/>
  <c r="G44" i="182"/>
  <c r="F44" i="182"/>
  <c r="E44" i="182"/>
  <c r="D44" i="182"/>
  <c r="C44" i="182"/>
  <c r="I45" i="182"/>
  <c r="H45" i="182"/>
  <c r="G45" i="182"/>
  <c r="F45" i="182"/>
  <c r="E45" i="182"/>
  <c r="D45" i="182"/>
  <c r="C45" i="182"/>
  <c r="I30" i="182"/>
  <c r="H30" i="182"/>
  <c r="G30" i="182"/>
  <c r="F30" i="182"/>
  <c r="E30" i="182"/>
  <c r="D30" i="182"/>
  <c r="C30" i="182"/>
  <c r="I31" i="182"/>
  <c r="H31" i="182"/>
  <c r="G31" i="182"/>
  <c r="F31" i="182"/>
  <c r="E31" i="182"/>
  <c r="D31" i="182"/>
  <c r="C31" i="182"/>
  <c r="I16" i="182"/>
  <c r="H16" i="182"/>
  <c r="G16" i="182"/>
  <c r="F16" i="182"/>
  <c r="E16" i="182"/>
  <c r="D16" i="182"/>
  <c r="C16" i="182"/>
  <c r="I13" i="182"/>
  <c r="I17" i="182" s="1"/>
  <c r="H13" i="182"/>
  <c r="H17" i="182" s="1"/>
  <c r="G13" i="182"/>
  <c r="G17" i="182" s="1"/>
  <c r="F13" i="182"/>
  <c r="F17" i="182" s="1"/>
  <c r="E13" i="182"/>
  <c r="E17" i="182" s="1"/>
  <c r="D13" i="182"/>
  <c r="D17" i="182" s="1"/>
  <c r="C13" i="182"/>
  <c r="C17" i="182" s="1"/>
  <c r="I12" i="182"/>
  <c r="H12" i="182"/>
  <c r="G12" i="182"/>
  <c r="F12" i="182"/>
  <c r="E12" i="182"/>
  <c r="D12" i="182"/>
  <c r="C12" i="182"/>
  <c r="I10" i="182"/>
  <c r="I11" i="182" s="1"/>
  <c r="H10" i="182"/>
  <c r="H11" i="182" s="1"/>
  <c r="G10" i="182"/>
  <c r="G11" i="182" s="1"/>
  <c r="F10" i="182"/>
  <c r="F11" i="182" s="1"/>
  <c r="E10" i="182"/>
  <c r="E11" i="182" s="1"/>
  <c r="D10" i="182"/>
  <c r="D11" i="182" s="1"/>
  <c r="C10" i="182"/>
  <c r="C11" i="182" s="1"/>
  <c r="I192" i="181"/>
  <c r="H192" i="181"/>
  <c r="G192" i="181"/>
  <c r="F192" i="181"/>
  <c r="E192" i="181"/>
  <c r="D192" i="181"/>
  <c r="C192" i="181"/>
  <c r="I189" i="181"/>
  <c r="I193" i="181" s="1"/>
  <c r="H189" i="181"/>
  <c r="H193" i="181" s="1"/>
  <c r="G189" i="181"/>
  <c r="G193" i="181" s="1"/>
  <c r="F189" i="181"/>
  <c r="F193" i="181" s="1"/>
  <c r="E189" i="181"/>
  <c r="E193" i="181" s="1"/>
  <c r="D189" i="181"/>
  <c r="D193" i="181" s="1"/>
  <c r="C189" i="181"/>
  <c r="C193" i="181" s="1"/>
  <c r="I188" i="181"/>
  <c r="H188" i="181"/>
  <c r="G188" i="181"/>
  <c r="F188" i="181"/>
  <c r="E188" i="181"/>
  <c r="D188" i="181"/>
  <c r="C188" i="181"/>
  <c r="I186" i="181"/>
  <c r="I187" i="181" s="1"/>
  <c r="H186" i="181"/>
  <c r="H187" i="181" s="1"/>
  <c r="G186" i="181"/>
  <c r="G187" i="181" s="1"/>
  <c r="F186" i="181"/>
  <c r="F187" i="181" s="1"/>
  <c r="E186" i="181"/>
  <c r="E187" i="181" s="1"/>
  <c r="D186" i="181"/>
  <c r="D187" i="181" s="1"/>
  <c r="C186" i="181"/>
  <c r="C187" i="181" s="1"/>
  <c r="I178" i="181"/>
  <c r="H178" i="181"/>
  <c r="G178" i="181"/>
  <c r="F178" i="181"/>
  <c r="E178" i="181"/>
  <c r="D178" i="181"/>
  <c r="C178" i="181"/>
  <c r="I175" i="181"/>
  <c r="I179" i="181" s="1"/>
  <c r="H175" i="181"/>
  <c r="H179" i="181" s="1"/>
  <c r="G175" i="181"/>
  <c r="G179" i="181" s="1"/>
  <c r="F175" i="181"/>
  <c r="F179" i="181" s="1"/>
  <c r="E175" i="181"/>
  <c r="E179" i="181" s="1"/>
  <c r="D175" i="181"/>
  <c r="D179" i="181" s="1"/>
  <c r="C175" i="181"/>
  <c r="C179" i="181" s="1"/>
  <c r="I174" i="181"/>
  <c r="H174" i="181"/>
  <c r="G174" i="181"/>
  <c r="F174" i="181"/>
  <c r="E174" i="181"/>
  <c r="D174" i="181"/>
  <c r="C174" i="181"/>
  <c r="I172" i="181"/>
  <c r="I173" i="181" s="1"/>
  <c r="H172" i="181"/>
  <c r="H173" i="181" s="1"/>
  <c r="G172" i="181"/>
  <c r="G173" i="181" s="1"/>
  <c r="F172" i="181"/>
  <c r="F173" i="181" s="1"/>
  <c r="E172" i="181"/>
  <c r="E173" i="181" s="1"/>
  <c r="D172" i="181"/>
  <c r="D173" i="181" s="1"/>
  <c r="C172" i="181"/>
  <c r="C173" i="181" s="1"/>
  <c r="I164" i="181"/>
  <c r="H164" i="181"/>
  <c r="G164" i="181"/>
  <c r="F164" i="181"/>
  <c r="E164" i="181"/>
  <c r="D164" i="181"/>
  <c r="C164" i="181"/>
  <c r="I161" i="181"/>
  <c r="I165" i="181" s="1"/>
  <c r="H161" i="181"/>
  <c r="H165" i="181" s="1"/>
  <c r="G161" i="181"/>
  <c r="G165" i="181" s="1"/>
  <c r="F161" i="181"/>
  <c r="F165" i="181" s="1"/>
  <c r="E161" i="181"/>
  <c r="E165" i="181" s="1"/>
  <c r="D161" i="181"/>
  <c r="D165" i="181" s="1"/>
  <c r="C161" i="181"/>
  <c r="C165" i="181" s="1"/>
  <c r="I160" i="181"/>
  <c r="H160" i="181"/>
  <c r="G160" i="181"/>
  <c r="F160" i="181"/>
  <c r="E160" i="181"/>
  <c r="D160" i="181"/>
  <c r="C160" i="181"/>
  <c r="I158" i="181"/>
  <c r="I159" i="181" s="1"/>
  <c r="H158" i="181"/>
  <c r="H159" i="181" s="1"/>
  <c r="G158" i="181"/>
  <c r="G159" i="181" s="1"/>
  <c r="F158" i="181"/>
  <c r="F159" i="181" s="1"/>
  <c r="E158" i="181"/>
  <c r="E159" i="181" s="1"/>
  <c r="D158" i="181"/>
  <c r="D159" i="181" s="1"/>
  <c r="C158" i="181"/>
  <c r="C159" i="181" s="1"/>
  <c r="I150" i="181"/>
  <c r="H150" i="181"/>
  <c r="G150" i="181"/>
  <c r="F150" i="181"/>
  <c r="E150" i="181"/>
  <c r="D150" i="181"/>
  <c r="C150" i="181"/>
  <c r="I147" i="181"/>
  <c r="I151" i="181" s="1"/>
  <c r="H147" i="181"/>
  <c r="H151" i="181" s="1"/>
  <c r="G147" i="181"/>
  <c r="G151" i="181" s="1"/>
  <c r="F147" i="181"/>
  <c r="F151" i="181" s="1"/>
  <c r="E147" i="181"/>
  <c r="E151" i="181" s="1"/>
  <c r="D147" i="181"/>
  <c r="D151" i="181" s="1"/>
  <c r="C147" i="181"/>
  <c r="C151" i="181" s="1"/>
  <c r="I146" i="181"/>
  <c r="H146" i="181"/>
  <c r="G146" i="181"/>
  <c r="F146" i="181"/>
  <c r="E146" i="181"/>
  <c r="D146" i="181"/>
  <c r="C146" i="181"/>
  <c r="I144" i="181"/>
  <c r="I145" i="181" s="1"/>
  <c r="H144" i="181"/>
  <c r="H145" i="181" s="1"/>
  <c r="G144" i="181"/>
  <c r="G145" i="181" s="1"/>
  <c r="F144" i="181"/>
  <c r="F145" i="181" s="1"/>
  <c r="E144" i="181"/>
  <c r="E145" i="181" s="1"/>
  <c r="D144" i="181"/>
  <c r="D145" i="181" s="1"/>
  <c r="C144" i="181"/>
  <c r="C145" i="181" s="1"/>
  <c r="I136" i="181"/>
  <c r="H136" i="181"/>
  <c r="G136" i="181"/>
  <c r="F136" i="181"/>
  <c r="E136" i="181"/>
  <c r="D136" i="181"/>
  <c r="C136" i="181"/>
  <c r="I133" i="181"/>
  <c r="I137" i="181" s="1"/>
  <c r="H133" i="181"/>
  <c r="H137" i="181" s="1"/>
  <c r="G133" i="181"/>
  <c r="G137" i="181" s="1"/>
  <c r="F133" i="181"/>
  <c r="F137" i="181" s="1"/>
  <c r="E133" i="181"/>
  <c r="E137" i="181" s="1"/>
  <c r="D133" i="181"/>
  <c r="D137" i="181" s="1"/>
  <c r="C133" i="181"/>
  <c r="C137" i="181" s="1"/>
  <c r="I132" i="181"/>
  <c r="H132" i="181"/>
  <c r="G132" i="181"/>
  <c r="F132" i="181"/>
  <c r="E132" i="181"/>
  <c r="D132" i="181"/>
  <c r="C132" i="181"/>
  <c r="I130" i="181"/>
  <c r="I131" i="181" s="1"/>
  <c r="H130" i="181"/>
  <c r="H131" i="181" s="1"/>
  <c r="G130" i="181"/>
  <c r="G131" i="181" s="1"/>
  <c r="F130" i="181"/>
  <c r="F131" i="181" s="1"/>
  <c r="E130" i="181"/>
  <c r="E131" i="181" s="1"/>
  <c r="D130" i="181"/>
  <c r="D131" i="181" s="1"/>
  <c r="C130" i="181"/>
  <c r="C131" i="181" s="1"/>
  <c r="I120" i="181"/>
  <c r="H120" i="181"/>
  <c r="G120" i="181"/>
  <c r="F120" i="181"/>
  <c r="E120" i="181"/>
  <c r="D120" i="181"/>
  <c r="C120" i="181"/>
  <c r="I117" i="181"/>
  <c r="I121" i="181" s="1"/>
  <c r="H117" i="181"/>
  <c r="H121" i="181" s="1"/>
  <c r="G117" i="181"/>
  <c r="G121" i="181" s="1"/>
  <c r="F117" i="181"/>
  <c r="F121" i="181" s="1"/>
  <c r="E117" i="181"/>
  <c r="E121" i="181" s="1"/>
  <c r="D117" i="181"/>
  <c r="D121" i="181" s="1"/>
  <c r="C117" i="181"/>
  <c r="C121" i="181" s="1"/>
  <c r="I116" i="181"/>
  <c r="H116" i="181"/>
  <c r="G116" i="181"/>
  <c r="F116" i="181"/>
  <c r="E116" i="181"/>
  <c r="D116" i="181"/>
  <c r="C116" i="181"/>
  <c r="I114" i="181"/>
  <c r="I115" i="181" s="1"/>
  <c r="H114" i="181"/>
  <c r="H115" i="181" s="1"/>
  <c r="G114" i="181"/>
  <c r="G115" i="181" s="1"/>
  <c r="F114" i="181"/>
  <c r="F115" i="181" s="1"/>
  <c r="E114" i="181"/>
  <c r="E115" i="181" s="1"/>
  <c r="D114" i="181"/>
  <c r="D115" i="181" s="1"/>
  <c r="C114" i="181"/>
  <c r="C115" i="181" s="1"/>
  <c r="I104" i="181"/>
  <c r="H104" i="181"/>
  <c r="G104" i="181"/>
  <c r="F104" i="181"/>
  <c r="E104" i="181"/>
  <c r="D104" i="181"/>
  <c r="C104" i="181"/>
  <c r="I105" i="181"/>
  <c r="H105" i="181"/>
  <c r="G105" i="181"/>
  <c r="F105" i="181"/>
  <c r="E105" i="181"/>
  <c r="D105" i="181"/>
  <c r="C105" i="181"/>
  <c r="I90" i="181"/>
  <c r="H90" i="181"/>
  <c r="G90" i="181"/>
  <c r="F90" i="181"/>
  <c r="E90" i="181"/>
  <c r="D90" i="181"/>
  <c r="C90" i="181"/>
  <c r="I91" i="181"/>
  <c r="H91" i="181"/>
  <c r="G91" i="181"/>
  <c r="F91" i="181"/>
  <c r="E91" i="181"/>
  <c r="D91" i="181"/>
  <c r="C91" i="181"/>
  <c r="I74" i="181"/>
  <c r="H74" i="181"/>
  <c r="G74" i="181"/>
  <c r="F74" i="181"/>
  <c r="E74" i="181"/>
  <c r="D74" i="181"/>
  <c r="C74" i="181"/>
  <c r="I75" i="181"/>
  <c r="H75" i="181"/>
  <c r="G75" i="181"/>
  <c r="F75" i="181"/>
  <c r="E75" i="181"/>
  <c r="D75" i="181"/>
  <c r="C75" i="181"/>
  <c r="I60" i="181"/>
  <c r="H60" i="181"/>
  <c r="G60" i="181"/>
  <c r="F60" i="181"/>
  <c r="E60" i="181"/>
  <c r="D60" i="181"/>
  <c r="C60" i="181"/>
  <c r="I61" i="181"/>
  <c r="H61" i="181"/>
  <c r="G61" i="181"/>
  <c r="F61" i="181"/>
  <c r="E61" i="181"/>
  <c r="D61" i="181"/>
  <c r="C61" i="181"/>
  <c r="I44" i="181"/>
  <c r="H44" i="181"/>
  <c r="G44" i="181"/>
  <c r="F44" i="181"/>
  <c r="E44" i="181"/>
  <c r="D44" i="181"/>
  <c r="C44" i="181"/>
  <c r="I45" i="181"/>
  <c r="H45" i="181"/>
  <c r="G45" i="181"/>
  <c r="F45" i="181"/>
  <c r="E45" i="181"/>
  <c r="D45" i="181"/>
  <c r="C45" i="181"/>
  <c r="I30" i="181"/>
  <c r="H30" i="181"/>
  <c r="G30" i="181"/>
  <c r="F30" i="181"/>
  <c r="E30" i="181"/>
  <c r="D30" i="181"/>
  <c r="C30" i="181"/>
  <c r="I31" i="181"/>
  <c r="H31" i="181"/>
  <c r="G31" i="181"/>
  <c r="F31" i="181"/>
  <c r="E31" i="181"/>
  <c r="D31" i="181"/>
  <c r="C31" i="181"/>
  <c r="I16" i="181"/>
  <c r="H16" i="181"/>
  <c r="G16" i="181"/>
  <c r="F16" i="181"/>
  <c r="E16" i="181"/>
  <c r="D16" i="181"/>
  <c r="C16" i="181"/>
  <c r="I13" i="181"/>
  <c r="I17" i="181" s="1"/>
  <c r="H13" i="181"/>
  <c r="H17" i="181" s="1"/>
  <c r="G13" i="181"/>
  <c r="G17" i="181" s="1"/>
  <c r="F13" i="181"/>
  <c r="F17" i="181" s="1"/>
  <c r="E13" i="181"/>
  <c r="E17" i="181" s="1"/>
  <c r="D13" i="181"/>
  <c r="D17" i="181" s="1"/>
  <c r="C13" i="181"/>
  <c r="C17" i="181" s="1"/>
  <c r="I12" i="181"/>
  <c r="H12" i="181"/>
  <c r="G12" i="181"/>
  <c r="F12" i="181"/>
  <c r="E12" i="181"/>
  <c r="D12" i="181"/>
  <c r="C12" i="181"/>
  <c r="I10" i="181"/>
  <c r="I11" i="181" s="1"/>
  <c r="H10" i="181"/>
  <c r="H11" i="181" s="1"/>
  <c r="G10" i="181"/>
  <c r="G11" i="181" s="1"/>
  <c r="F10" i="181"/>
  <c r="F11" i="181" s="1"/>
  <c r="E10" i="181"/>
  <c r="E11" i="181" s="1"/>
  <c r="D10" i="181"/>
  <c r="D11" i="181" s="1"/>
  <c r="C10" i="181"/>
  <c r="C11" i="181" s="1"/>
  <c r="I192" i="180"/>
  <c r="H192" i="180"/>
  <c r="G192" i="180"/>
  <c r="F192" i="180"/>
  <c r="E192" i="180"/>
  <c r="D192" i="180"/>
  <c r="C192" i="180"/>
  <c r="I189" i="180"/>
  <c r="I193" i="180" s="1"/>
  <c r="H189" i="180"/>
  <c r="H193" i="180" s="1"/>
  <c r="G189" i="180"/>
  <c r="G193" i="180" s="1"/>
  <c r="F189" i="180"/>
  <c r="F193" i="180" s="1"/>
  <c r="E189" i="180"/>
  <c r="E193" i="180" s="1"/>
  <c r="D189" i="180"/>
  <c r="D193" i="180" s="1"/>
  <c r="C189" i="180"/>
  <c r="C193" i="180" s="1"/>
  <c r="I188" i="180"/>
  <c r="H188" i="180"/>
  <c r="G188" i="180"/>
  <c r="F188" i="180"/>
  <c r="E188" i="180"/>
  <c r="D188" i="180"/>
  <c r="C188" i="180"/>
  <c r="I186" i="180"/>
  <c r="I187" i="180" s="1"/>
  <c r="H186" i="180"/>
  <c r="H187" i="180" s="1"/>
  <c r="G186" i="180"/>
  <c r="G187" i="180" s="1"/>
  <c r="F186" i="180"/>
  <c r="F187" i="180" s="1"/>
  <c r="E186" i="180"/>
  <c r="E187" i="180" s="1"/>
  <c r="D186" i="180"/>
  <c r="D187" i="180" s="1"/>
  <c r="C186" i="180"/>
  <c r="C187" i="180" s="1"/>
  <c r="I178" i="180"/>
  <c r="H178" i="180"/>
  <c r="G178" i="180"/>
  <c r="F178" i="180"/>
  <c r="E178" i="180"/>
  <c r="D178" i="180"/>
  <c r="C178" i="180"/>
  <c r="I175" i="180"/>
  <c r="I179" i="180" s="1"/>
  <c r="H175" i="180"/>
  <c r="H179" i="180" s="1"/>
  <c r="G175" i="180"/>
  <c r="G179" i="180" s="1"/>
  <c r="F175" i="180"/>
  <c r="F179" i="180" s="1"/>
  <c r="E175" i="180"/>
  <c r="E179" i="180" s="1"/>
  <c r="D175" i="180"/>
  <c r="D179" i="180" s="1"/>
  <c r="C175" i="180"/>
  <c r="C179" i="180" s="1"/>
  <c r="I174" i="180"/>
  <c r="H174" i="180"/>
  <c r="G174" i="180"/>
  <c r="F174" i="180"/>
  <c r="E174" i="180"/>
  <c r="D174" i="180"/>
  <c r="C174" i="180"/>
  <c r="I172" i="180"/>
  <c r="I173" i="180" s="1"/>
  <c r="H172" i="180"/>
  <c r="H173" i="180" s="1"/>
  <c r="G172" i="180"/>
  <c r="G173" i="180" s="1"/>
  <c r="F172" i="180"/>
  <c r="F173" i="180" s="1"/>
  <c r="E172" i="180"/>
  <c r="E173" i="180" s="1"/>
  <c r="D172" i="180"/>
  <c r="D173" i="180" s="1"/>
  <c r="C172" i="180"/>
  <c r="C173" i="180" s="1"/>
  <c r="I164" i="180"/>
  <c r="H164" i="180"/>
  <c r="G164" i="180"/>
  <c r="F164" i="180"/>
  <c r="E164" i="180"/>
  <c r="D164" i="180"/>
  <c r="C164" i="180"/>
  <c r="I161" i="180"/>
  <c r="I165" i="180" s="1"/>
  <c r="H161" i="180"/>
  <c r="H165" i="180" s="1"/>
  <c r="G161" i="180"/>
  <c r="G165" i="180" s="1"/>
  <c r="F161" i="180"/>
  <c r="F165" i="180" s="1"/>
  <c r="E161" i="180"/>
  <c r="E165" i="180" s="1"/>
  <c r="D161" i="180"/>
  <c r="D165" i="180" s="1"/>
  <c r="C161" i="180"/>
  <c r="C165" i="180" s="1"/>
  <c r="I160" i="180"/>
  <c r="H160" i="180"/>
  <c r="G160" i="180"/>
  <c r="F160" i="180"/>
  <c r="E160" i="180"/>
  <c r="D160" i="180"/>
  <c r="C160" i="180"/>
  <c r="I158" i="180"/>
  <c r="I159" i="180" s="1"/>
  <c r="H158" i="180"/>
  <c r="H159" i="180" s="1"/>
  <c r="G158" i="180"/>
  <c r="G159" i="180" s="1"/>
  <c r="F158" i="180"/>
  <c r="F159" i="180" s="1"/>
  <c r="E158" i="180"/>
  <c r="E159" i="180" s="1"/>
  <c r="D158" i="180"/>
  <c r="D159" i="180" s="1"/>
  <c r="C158" i="180"/>
  <c r="C159" i="180" s="1"/>
  <c r="I150" i="180"/>
  <c r="H150" i="180"/>
  <c r="G150" i="180"/>
  <c r="F150" i="180"/>
  <c r="E150" i="180"/>
  <c r="D150" i="180"/>
  <c r="C150" i="180"/>
  <c r="I147" i="180"/>
  <c r="I151" i="180" s="1"/>
  <c r="H147" i="180"/>
  <c r="H151" i="180" s="1"/>
  <c r="G147" i="180"/>
  <c r="G151" i="180" s="1"/>
  <c r="F147" i="180"/>
  <c r="F151" i="180" s="1"/>
  <c r="E147" i="180"/>
  <c r="E151" i="180" s="1"/>
  <c r="D147" i="180"/>
  <c r="D151" i="180" s="1"/>
  <c r="C147" i="180"/>
  <c r="C151" i="180" s="1"/>
  <c r="I146" i="180"/>
  <c r="H146" i="180"/>
  <c r="G146" i="180"/>
  <c r="F146" i="180"/>
  <c r="E146" i="180"/>
  <c r="D146" i="180"/>
  <c r="C146" i="180"/>
  <c r="I144" i="180"/>
  <c r="I145" i="180" s="1"/>
  <c r="H144" i="180"/>
  <c r="H145" i="180" s="1"/>
  <c r="G144" i="180"/>
  <c r="G145" i="180" s="1"/>
  <c r="F144" i="180"/>
  <c r="F145" i="180" s="1"/>
  <c r="E144" i="180"/>
  <c r="E145" i="180" s="1"/>
  <c r="D144" i="180"/>
  <c r="D145" i="180" s="1"/>
  <c r="C144" i="180"/>
  <c r="C145" i="180" s="1"/>
  <c r="I136" i="180"/>
  <c r="H136" i="180"/>
  <c r="G136" i="180"/>
  <c r="F136" i="180"/>
  <c r="E136" i="180"/>
  <c r="D136" i="180"/>
  <c r="C136" i="180"/>
  <c r="I133" i="180"/>
  <c r="I137" i="180" s="1"/>
  <c r="H133" i="180"/>
  <c r="H137" i="180" s="1"/>
  <c r="G133" i="180"/>
  <c r="G137" i="180" s="1"/>
  <c r="F133" i="180"/>
  <c r="F137" i="180" s="1"/>
  <c r="E133" i="180"/>
  <c r="E137" i="180" s="1"/>
  <c r="D133" i="180"/>
  <c r="D137" i="180" s="1"/>
  <c r="C133" i="180"/>
  <c r="C137" i="180" s="1"/>
  <c r="I132" i="180"/>
  <c r="H132" i="180"/>
  <c r="G132" i="180"/>
  <c r="F132" i="180"/>
  <c r="E132" i="180"/>
  <c r="D132" i="180"/>
  <c r="C132" i="180"/>
  <c r="I130" i="180"/>
  <c r="I131" i="180" s="1"/>
  <c r="H130" i="180"/>
  <c r="H131" i="180" s="1"/>
  <c r="G130" i="180"/>
  <c r="G131" i="180" s="1"/>
  <c r="F130" i="180"/>
  <c r="F131" i="180" s="1"/>
  <c r="E130" i="180"/>
  <c r="E131" i="180" s="1"/>
  <c r="D130" i="180"/>
  <c r="D131" i="180" s="1"/>
  <c r="C130" i="180"/>
  <c r="C131" i="180" s="1"/>
  <c r="I120" i="180"/>
  <c r="H120" i="180"/>
  <c r="G120" i="180"/>
  <c r="F120" i="180"/>
  <c r="E120" i="180"/>
  <c r="D120" i="180"/>
  <c r="C120" i="180"/>
  <c r="I117" i="180"/>
  <c r="I121" i="180" s="1"/>
  <c r="H117" i="180"/>
  <c r="H121" i="180" s="1"/>
  <c r="G117" i="180"/>
  <c r="G121" i="180" s="1"/>
  <c r="F117" i="180"/>
  <c r="F121" i="180" s="1"/>
  <c r="E117" i="180"/>
  <c r="E121" i="180" s="1"/>
  <c r="D117" i="180"/>
  <c r="D121" i="180" s="1"/>
  <c r="C117" i="180"/>
  <c r="C121" i="180" s="1"/>
  <c r="I116" i="180"/>
  <c r="H116" i="180"/>
  <c r="G116" i="180"/>
  <c r="F116" i="180"/>
  <c r="E116" i="180"/>
  <c r="D116" i="180"/>
  <c r="C116" i="180"/>
  <c r="I114" i="180"/>
  <c r="I115" i="180" s="1"/>
  <c r="H114" i="180"/>
  <c r="H115" i="180" s="1"/>
  <c r="G114" i="180"/>
  <c r="G115" i="180" s="1"/>
  <c r="F114" i="180"/>
  <c r="F115" i="180" s="1"/>
  <c r="E114" i="180"/>
  <c r="E115" i="180" s="1"/>
  <c r="D114" i="180"/>
  <c r="D115" i="180" s="1"/>
  <c r="C114" i="180"/>
  <c r="C115" i="180" s="1"/>
  <c r="I104" i="180"/>
  <c r="H104" i="180"/>
  <c r="G104" i="180"/>
  <c r="F104" i="180"/>
  <c r="E104" i="180"/>
  <c r="D104" i="180"/>
  <c r="C104" i="180"/>
  <c r="I105" i="180"/>
  <c r="H105" i="180"/>
  <c r="G105" i="180"/>
  <c r="F105" i="180"/>
  <c r="E105" i="180"/>
  <c r="D105" i="180"/>
  <c r="C105" i="180"/>
  <c r="I90" i="180"/>
  <c r="H90" i="180"/>
  <c r="G90" i="180"/>
  <c r="F90" i="180"/>
  <c r="E90" i="180"/>
  <c r="D90" i="180"/>
  <c r="C90" i="180"/>
  <c r="I91" i="180"/>
  <c r="H91" i="180"/>
  <c r="G91" i="180"/>
  <c r="F91" i="180"/>
  <c r="E91" i="180"/>
  <c r="D91" i="180"/>
  <c r="C91" i="180"/>
  <c r="I74" i="180"/>
  <c r="H74" i="180"/>
  <c r="G74" i="180"/>
  <c r="F74" i="180"/>
  <c r="E74" i="180"/>
  <c r="D74" i="180"/>
  <c r="C74" i="180"/>
  <c r="I75" i="180"/>
  <c r="H75" i="180"/>
  <c r="G75" i="180"/>
  <c r="F75" i="180"/>
  <c r="E75" i="180"/>
  <c r="D75" i="180"/>
  <c r="C75" i="180"/>
  <c r="I60" i="180"/>
  <c r="H60" i="180"/>
  <c r="G60" i="180"/>
  <c r="F60" i="180"/>
  <c r="E60" i="180"/>
  <c r="D60" i="180"/>
  <c r="C60" i="180"/>
  <c r="I61" i="180"/>
  <c r="H61" i="180"/>
  <c r="G61" i="180"/>
  <c r="F61" i="180"/>
  <c r="E61" i="180"/>
  <c r="D61" i="180"/>
  <c r="C61" i="180"/>
  <c r="I44" i="180"/>
  <c r="H44" i="180"/>
  <c r="G44" i="180"/>
  <c r="F44" i="180"/>
  <c r="E44" i="180"/>
  <c r="D44" i="180"/>
  <c r="C44" i="180"/>
  <c r="I45" i="180"/>
  <c r="H45" i="180"/>
  <c r="G45" i="180"/>
  <c r="F45" i="180"/>
  <c r="E45" i="180"/>
  <c r="D45" i="180"/>
  <c r="C45" i="180"/>
  <c r="I30" i="180"/>
  <c r="H30" i="180"/>
  <c r="G30" i="180"/>
  <c r="F30" i="180"/>
  <c r="E30" i="180"/>
  <c r="D30" i="180"/>
  <c r="C30" i="180"/>
  <c r="I31" i="180"/>
  <c r="H31" i="180"/>
  <c r="G31" i="180"/>
  <c r="F31" i="180"/>
  <c r="E31" i="180"/>
  <c r="D31" i="180"/>
  <c r="C31" i="180"/>
  <c r="I16" i="180"/>
  <c r="H16" i="180"/>
  <c r="G16" i="180"/>
  <c r="F16" i="180"/>
  <c r="E16" i="180"/>
  <c r="D16" i="180"/>
  <c r="C16" i="180"/>
  <c r="I13" i="180"/>
  <c r="I17" i="180" s="1"/>
  <c r="H13" i="180"/>
  <c r="H17" i="180" s="1"/>
  <c r="G13" i="180"/>
  <c r="G17" i="180" s="1"/>
  <c r="F13" i="180"/>
  <c r="F17" i="180" s="1"/>
  <c r="E13" i="180"/>
  <c r="E17" i="180" s="1"/>
  <c r="D13" i="180"/>
  <c r="D17" i="180" s="1"/>
  <c r="C13" i="180"/>
  <c r="C17" i="180" s="1"/>
  <c r="I12" i="180"/>
  <c r="H12" i="180"/>
  <c r="G12" i="180"/>
  <c r="F12" i="180"/>
  <c r="E12" i="180"/>
  <c r="D12" i="180"/>
  <c r="C12" i="180"/>
  <c r="I10" i="180"/>
  <c r="I11" i="180" s="1"/>
  <c r="H10" i="180"/>
  <c r="H11" i="180" s="1"/>
  <c r="G10" i="180"/>
  <c r="G11" i="180" s="1"/>
  <c r="F10" i="180"/>
  <c r="F11" i="180" s="1"/>
  <c r="E10" i="180"/>
  <c r="E11" i="180" s="1"/>
  <c r="D10" i="180"/>
  <c r="D11" i="180" s="1"/>
  <c r="C10" i="180"/>
  <c r="C11" i="180" s="1"/>
  <c r="I192" i="179"/>
  <c r="H192" i="179"/>
  <c r="G192" i="179"/>
  <c r="F192" i="179"/>
  <c r="E192" i="179"/>
  <c r="D192" i="179"/>
  <c r="C192" i="179"/>
  <c r="I193" i="179"/>
  <c r="H193" i="179"/>
  <c r="G193" i="179"/>
  <c r="F193" i="179"/>
  <c r="E193" i="179"/>
  <c r="D193" i="179"/>
  <c r="C193" i="179"/>
  <c r="I178" i="179"/>
  <c r="H178" i="179"/>
  <c r="G178" i="179"/>
  <c r="F178" i="179"/>
  <c r="E178" i="179"/>
  <c r="D178" i="179"/>
  <c r="C178" i="179"/>
  <c r="I179" i="179"/>
  <c r="H179" i="179"/>
  <c r="G179" i="179"/>
  <c r="F179" i="179"/>
  <c r="E179" i="179"/>
  <c r="D179" i="179"/>
  <c r="C179" i="179"/>
  <c r="I164" i="179"/>
  <c r="H164" i="179"/>
  <c r="G164" i="179"/>
  <c r="F164" i="179"/>
  <c r="E164" i="179"/>
  <c r="D164" i="179"/>
  <c r="C164" i="179"/>
  <c r="I161" i="179"/>
  <c r="I165" i="179" s="1"/>
  <c r="H161" i="179"/>
  <c r="H165" i="179" s="1"/>
  <c r="G161" i="179"/>
  <c r="G165" i="179" s="1"/>
  <c r="F161" i="179"/>
  <c r="F165" i="179" s="1"/>
  <c r="E161" i="179"/>
  <c r="E165" i="179" s="1"/>
  <c r="D161" i="179"/>
  <c r="D165" i="179" s="1"/>
  <c r="C161" i="179"/>
  <c r="C165" i="179" s="1"/>
  <c r="I160" i="179"/>
  <c r="H160" i="179"/>
  <c r="G160" i="179"/>
  <c r="F160" i="179"/>
  <c r="E160" i="179"/>
  <c r="D160" i="179"/>
  <c r="C160" i="179"/>
  <c r="I158" i="179"/>
  <c r="I159" i="179" s="1"/>
  <c r="H158" i="179"/>
  <c r="H159" i="179" s="1"/>
  <c r="G158" i="179"/>
  <c r="G159" i="179" s="1"/>
  <c r="F158" i="179"/>
  <c r="F159" i="179" s="1"/>
  <c r="E158" i="179"/>
  <c r="E159" i="179" s="1"/>
  <c r="D158" i="179"/>
  <c r="D159" i="179" s="1"/>
  <c r="C158" i="179"/>
  <c r="C159" i="179" s="1"/>
  <c r="I150" i="179"/>
  <c r="H150" i="179"/>
  <c r="G150" i="179"/>
  <c r="F150" i="179"/>
  <c r="E150" i="179"/>
  <c r="D150" i="179"/>
  <c r="C150" i="179"/>
  <c r="I151" i="179"/>
  <c r="H151" i="179"/>
  <c r="G151" i="179"/>
  <c r="F151" i="179"/>
  <c r="E151" i="179"/>
  <c r="D151" i="179"/>
  <c r="C151" i="179"/>
  <c r="I136" i="179"/>
  <c r="H136" i="179"/>
  <c r="G136" i="179"/>
  <c r="F136" i="179"/>
  <c r="E136" i="179"/>
  <c r="D136" i="179"/>
  <c r="C136" i="179"/>
  <c r="I133" i="179"/>
  <c r="I137" i="179" s="1"/>
  <c r="H133" i="179"/>
  <c r="H137" i="179" s="1"/>
  <c r="G133" i="179"/>
  <c r="G137" i="179" s="1"/>
  <c r="F133" i="179"/>
  <c r="F137" i="179" s="1"/>
  <c r="E133" i="179"/>
  <c r="E137" i="179" s="1"/>
  <c r="D133" i="179"/>
  <c r="D137" i="179" s="1"/>
  <c r="C133" i="179"/>
  <c r="C137" i="179" s="1"/>
  <c r="I132" i="179"/>
  <c r="H132" i="179"/>
  <c r="G132" i="179"/>
  <c r="F132" i="179"/>
  <c r="E132" i="179"/>
  <c r="D132" i="179"/>
  <c r="C132" i="179"/>
  <c r="I130" i="179"/>
  <c r="I131" i="179" s="1"/>
  <c r="H130" i="179"/>
  <c r="H131" i="179" s="1"/>
  <c r="G130" i="179"/>
  <c r="G131" i="179" s="1"/>
  <c r="F130" i="179"/>
  <c r="F131" i="179" s="1"/>
  <c r="E130" i="179"/>
  <c r="E131" i="179" s="1"/>
  <c r="D130" i="179"/>
  <c r="D131" i="179" s="1"/>
  <c r="C130" i="179"/>
  <c r="C131" i="179" s="1"/>
  <c r="I120" i="179"/>
  <c r="H120" i="179"/>
  <c r="G120" i="179"/>
  <c r="F120" i="179"/>
  <c r="E120" i="179"/>
  <c r="D120" i="179"/>
  <c r="C120" i="179"/>
  <c r="I117" i="179"/>
  <c r="I121" i="179" s="1"/>
  <c r="H117" i="179"/>
  <c r="H121" i="179" s="1"/>
  <c r="G117" i="179"/>
  <c r="G121" i="179" s="1"/>
  <c r="F117" i="179"/>
  <c r="F121" i="179" s="1"/>
  <c r="E117" i="179"/>
  <c r="E121" i="179" s="1"/>
  <c r="D117" i="179"/>
  <c r="D121" i="179" s="1"/>
  <c r="C117" i="179"/>
  <c r="C121" i="179" s="1"/>
  <c r="I116" i="179"/>
  <c r="H116" i="179"/>
  <c r="G116" i="179"/>
  <c r="F116" i="179"/>
  <c r="E116" i="179"/>
  <c r="D116" i="179"/>
  <c r="C116" i="179"/>
  <c r="I114" i="179"/>
  <c r="I115" i="179" s="1"/>
  <c r="H114" i="179"/>
  <c r="H115" i="179" s="1"/>
  <c r="G114" i="179"/>
  <c r="G115" i="179" s="1"/>
  <c r="F114" i="179"/>
  <c r="F115" i="179" s="1"/>
  <c r="E114" i="179"/>
  <c r="E115" i="179" s="1"/>
  <c r="D114" i="179"/>
  <c r="D115" i="179" s="1"/>
  <c r="C114" i="179"/>
  <c r="C115" i="179" s="1"/>
  <c r="I104" i="179"/>
  <c r="H104" i="179"/>
  <c r="G104" i="179"/>
  <c r="F104" i="179"/>
  <c r="E104" i="179"/>
  <c r="D104" i="179"/>
  <c r="C104" i="179"/>
  <c r="I105" i="179"/>
  <c r="H105" i="179"/>
  <c r="G105" i="179"/>
  <c r="F105" i="179"/>
  <c r="E105" i="179"/>
  <c r="D105" i="179"/>
  <c r="C105" i="179"/>
  <c r="I90" i="179"/>
  <c r="H90" i="179"/>
  <c r="G90" i="179"/>
  <c r="F90" i="179"/>
  <c r="E90" i="179"/>
  <c r="D90" i="179"/>
  <c r="C90" i="179"/>
  <c r="I91" i="179"/>
  <c r="H91" i="179"/>
  <c r="G91" i="179"/>
  <c r="F91" i="179"/>
  <c r="E91" i="179"/>
  <c r="D91" i="179"/>
  <c r="C91" i="179"/>
  <c r="I74" i="179"/>
  <c r="H74" i="179"/>
  <c r="G74" i="179"/>
  <c r="F74" i="179"/>
  <c r="E74" i="179"/>
  <c r="D74" i="179"/>
  <c r="C74" i="179"/>
  <c r="I75" i="179"/>
  <c r="H75" i="179"/>
  <c r="G75" i="179"/>
  <c r="F75" i="179"/>
  <c r="E75" i="179"/>
  <c r="D75" i="179"/>
  <c r="C75" i="179"/>
  <c r="I60" i="179"/>
  <c r="H60" i="179"/>
  <c r="G60" i="179"/>
  <c r="F60" i="179"/>
  <c r="E60" i="179"/>
  <c r="D60" i="179"/>
  <c r="C60" i="179"/>
  <c r="I61" i="179"/>
  <c r="H61" i="179"/>
  <c r="G61" i="179"/>
  <c r="F61" i="179"/>
  <c r="E61" i="179"/>
  <c r="D61" i="179"/>
  <c r="C61" i="179"/>
  <c r="I44" i="179"/>
  <c r="H44" i="179"/>
  <c r="G44" i="179"/>
  <c r="F44" i="179"/>
  <c r="E44" i="179"/>
  <c r="D44" i="179"/>
  <c r="C44" i="179"/>
  <c r="I45" i="179"/>
  <c r="H45" i="179"/>
  <c r="G45" i="179"/>
  <c r="F45" i="179"/>
  <c r="E45" i="179"/>
  <c r="D45" i="179"/>
  <c r="C45" i="179"/>
  <c r="I30" i="179"/>
  <c r="H30" i="179"/>
  <c r="G30" i="179"/>
  <c r="F30" i="179"/>
  <c r="E30" i="179"/>
  <c r="D30" i="179"/>
  <c r="C30" i="179"/>
  <c r="I31" i="179"/>
  <c r="H31" i="179"/>
  <c r="G31" i="179"/>
  <c r="F31" i="179"/>
  <c r="E31" i="179"/>
  <c r="D31" i="179"/>
  <c r="C31" i="179"/>
  <c r="I16" i="179"/>
  <c r="H16" i="179"/>
  <c r="G16" i="179"/>
  <c r="F16" i="179"/>
  <c r="E16" i="179"/>
  <c r="D16" i="179"/>
  <c r="C16" i="179"/>
  <c r="I13" i="179"/>
  <c r="I17" i="179" s="1"/>
  <c r="H13" i="179"/>
  <c r="H17" i="179" s="1"/>
  <c r="G13" i="179"/>
  <c r="G17" i="179" s="1"/>
  <c r="F13" i="179"/>
  <c r="F17" i="179" s="1"/>
  <c r="E13" i="179"/>
  <c r="E17" i="179" s="1"/>
  <c r="D13" i="179"/>
  <c r="D17" i="179" s="1"/>
  <c r="C13" i="179"/>
  <c r="C17" i="179" s="1"/>
  <c r="I12" i="179"/>
  <c r="H12" i="179"/>
  <c r="G12" i="179"/>
  <c r="F12" i="179"/>
  <c r="E12" i="179"/>
  <c r="D12" i="179"/>
  <c r="C12" i="179"/>
  <c r="I10" i="179"/>
  <c r="I11" i="179" s="1"/>
  <c r="H10" i="179"/>
  <c r="H11" i="179" s="1"/>
  <c r="G10" i="179"/>
  <c r="G11" i="179" s="1"/>
  <c r="F10" i="179"/>
  <c r="F11" i="179" s="1"/>
  <c r="E10" i="179"/>
  <c r="E11" i="179" s="1"/>
  <c r="D10" i="179"/>
  <c r="D11" i="179" s="1"/>
  <c r="C10" i="179"/>
  <c r="C11" i="179" s="1"/>
  <c r="I192" i="178"/>
  <c r="H192" i="178"/>
  <c r="G192" i="178"/>
  <c r="F192" i="178"/>
  <c r="E192" i="178"/>
  <c r="D192" i="178"/>
  <c r="C192" i="178"/>
  <c r="I189" i="178"/>
  <c r="I193" i="178" s="1"/>
  <c r="H189" i="178"/>
  <c r="H193" i="178" s="1"/>
  <c r="G189" i="178"/>
  <c r="G193" i="178" s="1"/>
  <c r="F189" i="178"/>
  <c r="F193" i="178" s="1"/>
  <c r="E189" i="178"/>
  <c r="E193" i="178" s="1"/>
  <c r="D189" i="178"/>
  <c r="D193" i="178" s="1"/>
  <c r="C189" i="178"/>
  <c r="C193" i="178" s="1"/>
  <c r="I188" i="178"/>
  <c r="H188" i="178"/>
  <c r="G188" i="178"/>
  <c r="F188" i="178"/>
  <c r="E188" i="178"/>
  <c r="D188" i="178"/>
  <c r="C188" i="178"/>
  <c r="I186" i="178"/>
  <c r="I187" i="178" s="1"/>
  <c r="H186" i="178"/>
  <c r="H187" i="178" s="1"/>
  <c r="G186" i="178"/>
  <c r="G187" i="178" s="1"/>
  <c r="F186" i="178"/>
  <c r="F187" i="178" s="1"/>
  <c r="E186" i="178"/>
  <c r="E187" i="178" s="1"/>
  <c r="D186" i="178"/>
  <c r="D187" i="178" s="1"/>
  <c r="C186" i="178"/>
  <c r="C187" i="178" s="1"/>
  <c r="I178" i="178"/>
  <c r="H178" i="178"/>
  <c r="G178" i="178"/>
  <c r="F178" i="178"/>
  <c r="E178" i="178"/>
  <c r="D178" i="178"/>
  <c r="C178" i="178"/>
  <c r="I175" i="178"/>
  <c r="I179" i="178" s="1"/>
  <c r="H175" i="178"/>
  <c r="H179" i="178" s="1"/>
  <c r="G175" i="178"/>
  <c r="G179" i="178" s="1"/>
  <c r="F175" i="178"/>
  <c r="F179" i="178" s="1"/>
  <c r="E175" i="178"/>
  <c r="E179" i="178" s="1"/>
  <c r="D175" i="178"/>
  <c r="D179" i="178" s="1"/>
  <c r="C175" i="178"/>
  <c r="C179" i="178" s="1"/>
  <c r="I174" i="178"/>
  <c r="H174" i="178"/>
  <c r="G174" i="178"/>
  <c r="F174" i="178"/>
  <c r="E174" i="178"/>
  <c r="D174" i="178"/>
  <c r="C174" i="178"/>
  <c r="I172" i="178"/>
  <c r="I173" i="178" s="1"/>
  <c r="H172" i="178"/>
  <c r="H173" i="178" s="1"/>
  <c r="G172" i="178"/>
  <c r="G173" i="178" s="1"/>
  <c r="F172" i="178"/>
  <c r="F173" i="178" s="1"/>
  <c r="E172" i="178"/>
  <c r="E173" i="178" s="1"/>
  <c r="D172" i="178"/>
  <c r="D173" i="178" s="1"/>
  <c r="C172" i="178"/>
  <c r="C173" i="178" s="1"/>
  <c r="I164" i="178"/>
  <c r="H164" i="178"/>
  <c r="G164" i="178"/>
  <c r="F164" i="178"/>
  <c r="E164" i="178"/>
  <c r="D164" i="178"/>
  <c r="C164" i="178"/>
  <c r="I161" i="178"/>
  <c r="I165" i="178" s="1"/>
  <c r="H161" i="178"/>
  <c r="H165" i="178" s="1"/>
  <c r="G161" i="178"/>
  <c r="G165" i="178" s="1"/>
  <c r="F161" i="178"/>
  <c r="F165" i="178" s="1"/>
  <c r="E161" i="178"/>
  <c r="E165" i="178" s="1"/>
  <c r="D161" i="178"/>
  <c r="D165" i="178" s="1"/>
  <c r="C161" i="178"/>
  <c r="C165" i="178" s="1"/>
  <c r="I160" i="178"/>
  <c r="H160" i="178"/>
  <c r="G160" i="178"/>
  <c r="F160" i="178"/>
  <c r="E160" i="178"/>
  <c r="D160" i="178"/>
  <c r="C160" i="178"/>
  <c r="I158" i="178"/>
  <c r="I159" i="178" s="1"/>
  <c r="H158" i="178"/>
  <c r="H159" i="178" s="1"/>
  <c r="G158" i="178"/>
  <c r="G159" i="178" s="1"/>
  <c r="F158" i="178"/>
  <c r="F159" i="178" s="1"/>
  <c r="E158" i="178"/>
  <c r="E159" i="178" s="1"/>
  <c r="D158" i="178"/>
  <c r="D159" i="178" s="1"/>
  <c r="C158" i="178"/>
  <c r="C159" i="178" s="1"/>
  <c r="I150" i="178"/>
  <c r="H150" i="178"/>
  <c r="G150" i="178"/>
  <c r="F150" i="178"/>
  <c r="E150" i="178"/>
  <c r="D150" i="178"/>
  <c r="C150" i="178"/>
  <c r="I147" i="178"/>
  <c r="I151" i="178" s="1"/>
  <c r="H147" i="178"/>
  <c r="H151" i="178" s="1"/>
  <c r="G147" i="178"/>
  <c r="G151" i="178" s="1"/>
  <c r="F147" i="178"/>
  <c r="F151" i="178" s="1"/>
  <c r="E147" i="178"/>
  <c r="E151" i="178" s="1"/>
  <c r="D147" i="178"/>
  <c r="D151" i="178" s="1"/>
  <c r="C147" i="178"/>
  <c r="C151" i="178" s="1"/>
  <c r="I146" i="178"/>
  <c r="H146" i="178"/>
  <c r="G146" i="178"/>
  <c r="F146" i="178"/>
  <c r="E146" i="178"/>
  <c r="D146" i="178"/>
  <c r="C146" i="178"/>
  <c r="I144" i="178"/>
  <c r="I145" i="178" s="1"/>
  <c r="H144" i="178"/>
  <c r="H145" i="178" s="1"/>
  <c r="G144" i="178"/>
  <c r="G145" i="178" s="1"/>
  <c r="F144" i="178"/>
  <c r="F145" i="178" s="1"/>
  <c r="E144" i="178"/>
  <c r="E145" i="178" s="1"/>
  <c r="D144" i="178"/>
  <c r="D145" i="178" s="1"/>
  <c r="C144" i="178"/>
  <c r="C145" i="178" s="1"/>
  <c r="I136" i="178"/>
  <c r="H136" i="178"/>
  <c r="G136" i="178"/>
  <c r="F136" i="178"/>
  <c r="E136" i="178"/>
  <c r="D136" i="178"/>
  <c r="C136" i="178"/>
  <c r="I133" i="178"/>
  <c r="I137" i="178" s="1"/>
  <c r="H133" i="178"/>
  <c r="H137" i="178" s="1"/>
  <c r="G133" i="178"/>
  <c r="G137" i="178" s="1"/>
  <c r="F133" i="178"/>
  <c r="F137" i="178" s="1"/>
  <c r="E133" i="178"/>
  <c r="E137" i="178" s="1"/>
  <c r="D133" i="178"/>
  <c r="D137" i="178" s="1"/>
  <c r="C133" i="178"/>
  <c r="C137" i="178" s="1"/>
  <c r="I132" i="178"/>
  <c r="H132" i="178"/>
  <c r="G132" i="178"/>
  <c r="F132" i="178"/>
  <c r="E132" i="178"/>
  <c r="D132" i="178"/>
  <c r="C132" i="178"/>
  <c r="I130" i="178"/>
  <c r="I131" i="178" s="1"/>
  <c r="H130" i="178"/>
  <c r="H131" i="178" s="1"/>
  <c r="G130" i="178"/>
  <c r="G131" i="178" s="1"/>
  <c r="F130" i="178"/>
  <c r="F131" i="178" s="1"/>
  <c r="E130" i="178"/>
  <c r="E131" i="178" s="1"/>
  <c r="D130" i="178"/>
  <c r="D131" i="178" s="1"/>
  <c r="C130" i="178"/>
  <c r="C131" i="178" s="1"/>
  <c r="I120" i="178"/>
  <c r="H120" i="178"/>
  <c r="G120" i="178"/>
  <c r="F120" i="178"/>
  <c r="E120" i="178"/>
  <c r="D120" i="178"/>
  <c r="C120" i="178"/>
  <c r="I117" i="178"/>
  <c r="I121" i="178" s="1"/>
  <c r="H117" i="178"/>
  <c r="H121" i="178" s="1"/>
  <c r="G117" i="178"/>
  <c r="G121" i="178" s="1"/>
  <c r="F117" i="178"/>
  <c r="F121" i="178" s="1"/>
  <c r="E117" i="178"/>
  <c r="E121" i="178" s="1"/>
  <c r="D117" i="178"/>
  <c r="D121" i="178" s="1"/>
  <c r="C117" i="178"/>
  <c r="C121" i="178" s="1"/>
  <c r="I116" i="178"/>
  <c r="H116" i="178"/>
  <c r="G116" i="178"/>
  <c r="F116" i="178"/>
  <c r="E116" i="178"/>
  <c r="D116" i="178"/>
  <c r="C116" i="178"/>
  <c r="I114" i="178"/>
  <c r="I115" i="178" s="1"/>
  <c r="H114" i="178"/>
  <c r="H115" i="178" s="1"/>
  <c r="G114" i="178"/>
  <c r="G115" i="178" s="1"/>
  <c r="F114" i="178"/>
  <c r="F115" i="178" s="1"/>
  <c r="E114" i="178"/>
  <c r="E115" i="178" s="1"/>
  <c r="D114" i="178"/>
  <c r="D115" i="178" s="1"/>
  <c r="C114" i="178"/>
  <c r="C115" i="178" s="1"/>
  <c r="I104" i="178"/>
  <c r="H104" i="178"/>
  <c r="G104" i="178"/>
  <c r="F104" i="178"/>
  <c r="E104" i="178"/>
  <c r="D104" i="178"/>
  <c r="C104" i="178"/>
  <c r="I105" i="178"/>
  <c r="H105" i="178"/>
  <c r="G105" i="178"/>
  <c r="F105" i="178"/>
  <c r="E105" i="178"/>
  <c r="D105" i="178"/>
  <c r="C105" i="178"/>
  <c r="I90" i="178"/>
  <c r="H90" i="178"/>
  <c r="G90" i="178"/>
  <c r="F90" i="178"/>
  <c r="E90" i="178"/>
  <c r="D90" i="178"/>
  <c r="C90" i="178"/>
  <c r="I91" i="178"/>
  <c r="H91" i="178"/>
  <c r="G91" i="178"/>
  <c r="F91" i="178"/>
  <c r="E91" i="178"/>
  <c r="D91" i="178"/>
  <c r="C91" i="178"/>
  <c r="I74" i="178"/>
  <c r="H74" i="178"/>
  <c r="G74" i="178"/>
  <c r="F74" i="178"/>
  <c r="E74" i="178"/>
  <c r="D74" i="178"/>
  <c r="C74" i="178"/>
  <c r="I75" i="178"/>
  <c r="H75" i="178"/>
  <c r="G75" i="178"/>
  <c r="F75" i="178"/>
  <c r="E75" i="178"/>
  <c r="D75" i="178"/>
  <c r="C75" i="178"/>
  <c r="I60" i="178"/>
  <c r="H60" i="178"/>
  <c r="G60" i="178"/>
  <c r="F60" i="178"/>
  <c r="E60" i="178"/>
  <c r="D60" i="178"/>
  <c r="C60" i="178"/>
  <c r="I61" i="178"/>
  <c r="H61" i="178"/>
  <c r="G61" i="178"/>
  <c r="F61" i="178"/>
  <c r="E61" i="178"/>
  <c r="D61" i="178"/>
  <c r="C61" i="178"/>
  <c r="I44" i="178"/>
  <c r="H44" i="178"/>
  <c r="G44" i="178"/>
  <c r="F44" i="178"/>
  <c r="E44" i="178"/>
  <c r="D44" i="178"/>
  <c r="C44" i="178"/>
  <c r="I45" i="178"/>
  <c r="H45" i="178"/>
  <c r="G45" i="178"/>
  <c r="F45" i="178"/>
  <c r="E45" i="178"/>
  <c r="D45" i="178"/>
  <c r="C45" i="178"/>
  <c r="I30" i="178"/>
  <c r="H30" i="178"/>
  <c r="G30" i="178"/>
  <c r="F30" i="178"/>
  <c r="E30" i="178"/>
  <c r="D30" i="178"/>
  <c r="C30" i="178"/>
  <c r="I31" i="178"/>
  <c r="H31" i="178"/>
  <c r="G31" i="178"/>
  <c r="F31" i="178"/>
  <c r="E31" i="178"/>
  <c r="D31" i="178"/>
  <c r="C31" i="178"/>
  <c r="I16" i="178"/>
  <c r="H16" i="178"/>
  <c r="G16" i="178"/>
  <c r="F16" i="178"/>
  <c r="E16" i="178"/>
  <c r="D16" i="178"/>
  <c r="C16" i="178"/>
  <c r="I13" i="178"/>
  <c r="I17" i="178" s="1"/>
  <c r="H13" i="178"/>
  <c r="H17" i="178" s="1"/>
  <c r="G13" i="178"/>
  <c r="G17" i="178" s="1"/>
  <c r="F13" i="178"/>
  <c r="F17" i="178" s="1"/>
  <c r="E13" i="178"/>
  <c r="E17" i="178" s="1"/>
  <c r="D13" i="178"/>
  <c r="D17" i="178" s="1"/>
  <c r="C13" i="178"/>
  <c r="C17" i="178" s="1"/>
  <c r="I12" i="178"/>
  <c r="H12" i="178"/>
  <c r="G12" i="178"/>
  <c r="F12" i="178"/>
  <c r="E12" i="178"/>
  <c r="D12" i="178"/>
  <c r="C12" i="178"/>
  <c r="I10" i="178"/>
  <c r="I11" i="178" s="1"/>
  <c r="H10" i="178"/>
  <c r="H11" i="178" s="1"/>
  <c r="G10" i="178"/>
  <c r="G11" i="178" s="1"/>
  <c r="F10" i="178"/>
  <c r="F11" i="178" s="1"/>
  <c r="E10" i="178"/>
  <c r="E11" i="178" s="1"/>
  <c r="D10" i="178"/>
  <c r="D11" i="178" s="1"/>
  <c r="C10" i="178"/>
  <c r="C11" i="178" s="1"/>
  <c r="I192" i="177"/>
  <c r="H192" i="177"/>
  <c r="G192" i="177"/>
  <c r="F192" i="177"/>
  <c r="E192" i="177"/>
  <c r="D192" i="177"/>
  <c r="C192" i="177"/>
  <c r="I189" i="177"/>
  <c r="I193" i="177" s="1"/>
  <c r="H189" i="177"/>
  <c r="H193" i="177" s="1"/>
  <c r="G189" i="177"/>
  <c r="G193" i="177" s="1"/>
  <c r="F189" i="177"/>
  <c r="F193" i="177" s="1"/>
  <c r="E189" i="177"/>
  <c r="E193" i="177" s="1"/>
  <c r="D189" i="177"/>
  <c r="D193" i="177" s="1"/>
  <c r="C189" i="177"/>
  <c r="C193" i="177" s="1"/>
  <c r="I188" i="177"/>
  <c r="H188" i="177"/>
  <c r="G188" i="177"/>
  <c r="F188" i="177"/>
  <c r="E188" i="177"/>
  <c r="D188" i="177"/>
  <c r="C188" i="177"/>
  <c r="I186" i="177"/>
  <c r="I187" i="177" s="1"/>
  <c r="H186" i="177"/>
  <c r="H187" i="177" s="1"/>
  <c r="G186" i="177"/>
  <c r="G187" i="177" s="1"/>
  <c r="F186" i="177"/>
  <c r="F187" i="177" s="1"/>
  <c r="E186" i="177"/>
  <c r="E187" i="177" s="1"/>
  <c r="D186" i="177"/>
  <c r="D187" i="177" s="1"/>
  <c r="C186" i="177"/>
  <c r="C187" i="177" s="1"/>
  <c r="I178" i="177"/>
  <c r="H178" i="177"/>
  <c r="G178" i="177"/>
  <c r="F178" i="177"/>
  <c r="E178" i="177"/>
  <c r="D178" i="177"/>
  <c r="C178" i="177"/>
  <c r="I175" i="177"/>
  <c r="I179" i="177" s="1"/>
  <c r="H175" i="177"/>
  <c r="H179" i="177" s="1"/>
  <c r="G175" i="177"/>
  <c r="G179" i="177" s="1"/>
  <c r="F175" i="177"/>
  <c r="F179" i="177" s="1"/>
  <c r="E175" i="177"/>
  <c r="E179" i="177" s="1"/>
  <c r="D175" i="177"/>
  <c r="D179" i="177" s="1"/>
  <c r="C175" i="177"/>
  <c r="C179" i="177" s="1"/>
  <c r="I174" i="177"/>
  <c r="H174" i="177"/>
  <c r="G174" i="177"/>
  <c r="F174" i="177"/>
  <c r="E174" i="177"/>
  <c r="D174" i="177"/>
  <c r="C174" i="177"/>
  <c r="I172" i="177"/>
  <c r="I173" i="177" s="1"/>
  <c r="H172" i="177"/>
  <c r="H173" i="177" s="1"/>
  <c r="G172" i="177"/>
  <c r="G173" i="177" s="1"/>
  <c r="F172" i="177"/>
  <c r="F173" i="177" s="1"/>
  <c r="E172" i="177"/>
  <c r="E173" i="177" s="1"/>
  <c r="D172" i="177"/>
  <c r="D173" i="177" s="1"/>
  <c r="C172" i="177"/>
  <c r="C173" i="177" s="1"/>
  <c r="I164" i="177"/>
  <c r="H164" i="177"/>
  <c r="G164" i="177"/>
  <c r="F164" i="177"/>
  <c r="E164" i="177"/>
  <c r="D164" i="177"/>
  <c r="C164" i="177"/>
  <c r="I161" i="177"/>
  <c r="I165" i="177" s="1"/>
  <c r="H161" i="177"/>
  <c r="H165" i="177" s="1"/>
  <c r="G161" i="177"/>
  <c r="G165" i="177" s="1"/>
  <c r="F161" i="177"/>
  <c r="F165" i="177" s="1"/>
  <c r="E161" i="177"/>
  <c r="E165" i="177" s="1"/>
  <c r="D161" i="177"/>
  <c r="D165" i="177" s="1"/>
  <c r="C161" i="177"/>
  <c r="C165" i="177" s="1"/>
  <c r="I160" i="177"/>
  <c r="H160" i="177"/>
  <c r="G160" i="177"/>
  <c r="F160" i="177"/>
  <c r="E160" i="177"/>
  <c r="D160" i="177"/>
  <c r="C160" i="177"/>
  <c r="I158" i="177"/>
  <c r="I159" i="177" s="1"/>
  <c r="H158" i="177"/>
  <c r="H159" i="177" s="1"/>
  <c r="G158" i="177"/>
  <c r="G159" i="177" s="1"/>
  <c r="F158" i="177"/>
  <c r="F159" i="177" s="1"/>
  <c r="E158" i="177"/>
  <c r="E159" i="177" s="1"/>
  <c r="D158" i="177"/>
  <c r="D159" i="177" s="1"/>
  <c r="C158" i="177"/>
  <c r="C159" i="177" s="1"/>
  <c r="I150" i="177"/>
  <c r="H150" i="177"/>
  <c r="G150" i="177"/>
  <c r="F150" i="177"/>
  <c r="E150" i="177"/>
  <c r="D150" i="177"/>
  <c r="C150" i="177"/>
  <c r="I147" i="177"/>
  <c r="I151" i="177" s="1"/>
  <c r="H147" i="177"/>
  <c r="H151" i="177" s="1"/>
  <c r="G147" i="177"/>
  <c r="G151" i="177" s="1"/>
  <c r="F147" i="177"/>
  <c r="F151" i="177" s="1"/>
  <c r="E147" i="177"/>
  <c r="E151" i="177" s="1"/>
  <c r="D147" i="177"/>
  <c r="D151" i="177" s="1"/>
  <c r="C147" i="177"/>
  <c r="C151" i="177" s="1"/>
  <c r="I146" i="177"/>
  <c r="H146" i="177"/>
  <c r="G146" i="177"/>
  <c r="F146" i="177"/>
  <c r="E146" i="177"/>
  <c r="D146" i="177"/>
  <c r="C146" i="177"/>
  <c r="I144" i="177"/>
  <c r="I145" i="177" s="1"/>
  <c r="H144" i="177"/>
  <c r="H145" i="177" s="1"/>
  <c r="G144" i="177"/>
  <c r="G145" i="177" s="1"/>
  <c r="F144" i="177"/>
  <c r="F145" i="177" s="1"/>
  <c r="E144" i="177"/>
  <c r="E145" i="177" s="1"/>
  <c r="D144" i="177"/>
  <c r="D145" i="177" s="1"/>
  <c r="C144" i="177"/>
  <c r="C145" i="177" s="1"/>
  <c r="I136" i="177"/>
  <c r="H136" i="177"/>
  <c r="G136" i="177"/>
  <c r="F136" i="177"/>
  <c r="E136" i="177"/>
  <c r="D136" i="177"/>
  <c r="C136" i="177"/>
  <c r="I133" i="177"/>
  <c r="I137" i="177" s="1"/>
  <c r="H133" i="177"/>
  <c r="H137" i="177" s="1"/>
  <c r="G133" i="177"/>
  <c r="G137" i="177" s="1"/>
  <c r="F133" i="177"/>
  <c r="F137" i="177" s="1"/>
  <c r="E133" i="177"/>
  <c r="E137" i="177" s="1"/>
  <c r="D133" i="177"/>
  <c r="D137" i="177" s="1"/>
  <c r="C133" i="177"/>
  <c r="C137" i="177" s="1"/>
  <c r="I132" i="177"/>
  <c r="H132" i="177"/>
  <c r="G132" i="177"/>
  <c r="F132" i="177"/>
  <c r="E132" i="177"/>
  <c r="D132" i="177"/>
  <c r="C132" i="177"/>
  <c r="I130" i="177"/>
  <c r="I131" i="177" s="1"/>
  <c r="H130" i="177"/>
  <c r="H131" i="177" s="1"/>
  <c r="G130" i="177"/>
  <c r="G131" i="177" s="1"/>
  <c r="F130" i="177"/>
  <c r="F131" i="177" s="1"/>
  <c r="E130" i="177"/>
  <c r="E131" i="177" s="1"/>
  <c r="D130" i="177"/>
  <c r="D131" i="177" s="1"/>
  <c r="C130" i="177"/>
  <c r="C131" i="177" s="1"/>
  <c r="I120" i="177"/>
  <c r="H120" i="177"/>
  <c r="G120" i="177"/>
  <c r="F120" i="177"/>
  <c r="E120" i="177"/>
  <c r="D120" i="177"/>
  <c r="C120" i="177"/>
  <c r="I117" i="177"/>
  <c r="I121" i="177" s="1"/>
  <c r="H117" i="177"/>
  <c r="H121" i="177" s="1"/>
  <c r="G117" i="177"/>
  <c r="G121" i="177" s="1"/>
  <c r="F117" i="177"/>
  <c r="F121" i="177" s="1"/>
  <c r="E117" i="177"/>
  <c r="E121" i="177" s="1"/>
  <c r="D117" i="177"/>
  <c r="D121" i="177" s="1"/>
  <c r="C117" i="177"/>
  <c r="C121" i="177" s="1"/>
  <c r="I116" i="177"/>
  <c r="H116" i="177"/>
  <c r="G116" i="177"/>
  <c r="F116" i="177"/>
  <c r="E116" i="177"/>
  <c r="D116" i="177"/>
  <c r="C116" i="177"/>
  <c r="I114" i="177"/>
  <c r="I115" i="177" s="1"/>
  <c r="H114" i="177"/>
  <c r="H115" i="177" s="1"/>
  <c r="G114" i="177"/>
  <c r="G115" i="177" s="1"/>
  <c r="F114" i="177"/>
  <c r="F115" i="177" s="1"/>
  <c r="E114" i="177"/>
  <c r="E115" i="177" s="1"/>
  <c r="D114" i="177"/>
  <c r="D115" i="177" s="1"/>
  <c r="C114" i="177"/>
  <c r="C115" i="177" s="1"/>
  <c r="I104" i="177"/>
  <c r="H104" i="177"/>
  <c r="G104" i="177"/>
  <c r="F104" i="177"/>
  <c r="E104" i="177"/>
  <c r="D104" i="177"/>
  <c r="C104" i="177"/>
  <c r="I105" i="177"/>
  <c r="H105" i="177"/>
  <c r="G105" i="177"/>
  <c r="F105" i="177"/>
  <c r="E105" i="177"/>
  <c r="D105" i="177"/>
  <c r="C105" i="177"/>
  <c r="I90" i="177"/>
  <c r="H90" i="177"/>
  <c r="G90" i="177"/>
  <c r="F90" i="177"/>
  <c r="E90" i="177"/>
  <c r="D90" i="177"/>
  <c r="C90" i="177"/>
  <c r="I91" i="177"/>
  <c r="H91" i="177"/>
  <c r="G91" i="177"/>
  <c r="F91" i="177"/>
  <c r="E91" i="177"/>
  <c r="D91" i="177"/>
  <c r="C91" i="177"/>
  <c r="I74" i="177"/>
  <c r="H74" i="177"/>
  <c r="G74" i="177"/>
  <c r="F74" i="177"/>
  <c r="E74" i="177"/>
  <c r="D74" i="177"/>
  <c r="C74" i="177"/>
  <c r="I75" i="177"/>
  <c r="H75" i="177"/>
  <c r="G75" i="177"/>
  <c r="F75" i="177"/>
  <c r="E75" i="177"/>
  <c r="D75" i="177"/>
  <c r="C75" i="177"/>
  <c r="I60" i="177"/>
  <c r="H60" i="177"/>
  <c r="F60" i="177"/>
  <c r="E60" i="177"/>
  <c r="D60" i="177"/>
  <c r="C60" i="177"/>
  <c r="I61" i="177"/>
  <c r="H61" i="177"/>
  <c r="G61" i="177"/>
  <c r="F61" i="177"/>
  <c r="E61" i="177"/>
  <c r="D61" i="177"/>
  <c r="C61" i="177"/>
  <c r="I44" i="177"/>
  <c r="H44" i="177"/>
  <c r="G44" i="177"/>
  <c r="F44" i="177"/>
  <c r="E44" i="177"/>
  <c r="D44" i="177"/>
  <c r="C44" i="177"/>
  <c r="I45" i="177"/>
  <c r="H45" i="177"/>
  <c r="G45" i="177"/>
  <c r="F45" i="177"/>
  <c r="E45" i="177"/>
  <c r="D45" i="177"/>
  <c r="C45" i="177"/>
  <c r="I30" i="177"/>
  <c r="H30" i="177"/>
  <c r="G30" i="177"/>
  <c r="F30" i="177"/>
  <c r="E30" i="177"/>
  <c r="D30" i="177"/>
  <c r="C30" i="177"/>
  <c r="I31" i="177"/>
  <c r="H31" i="177"/>
  <c r="G31" i="177"/>
  <c r="F31" i="177"/>
  <c r="E31" i="177"/>
  <c r="D31" i="177"/>
  <c r="C31" i="177"/>
  <c r="I16" i="177"/>
  <c r="H16" i="177"/>
  <c r="G16" i="177"/>
  <c r="F16" i="177"/>
  <c r="E16" i="177"/>
  <c r="D16" i="177"/>
  <c r="C16" i="177"/>
  <c r="I13" i="177"/>
  <c r="I17" i="177" s="1"/>
  <c r="H13" i="177"/>
  <c r="H17" i="177" s="1"/>
  <c r="G13" i="177"/>
  <c r="G17" i="177" s="1"/>
  <c r="F13" i="177"/>
  <c r="F17" i="177" s="1"/>
  <c r="E13" i="177"/>
  <c r="E17" i="177" s="1"/>
  <c r="D13" i="177"/>
  <c r="D17" i="177" s="1"/>
  <c r="C13" i="177"/>
  <c r="C17" i="177" s="1"/>
  <c r="I12" i="177"/>
  <c r="H12" i="177"/>
  <c r="G12" i="177"/>
  <c r="F12" i="177"/>
  <c r="E12" i="177"/>
  <c r="D12" i="177"/>
  <c r="C12" i="177"/>
  <c r="I10" i="177"/>
  <c r="I11" i="177" s="1"/>
  <c r="H10" i="177"/>
  <c r="H11" i="177" s="1"/>
  <c r="G10" i="177"/>
  <c r="G11" i="177" s="1"/>
  <c r="F10" i="177"/>
  <c r="F11" i="177" s="1"/>
  <c r="E10" i="177"/>
  <c r="E11" i="177" s="1"/>
  <c r="D10" i="177"/>
  <c r="D11" i="177" s="1"/>
  <c r="C10" i="177"/>
  <c r="C11" i="177" s="1"/>
  <c r="I192" i="176"/>
  <c r="H192" i="176"/>
  <c r="G192" i="176"/>
  <c r="F192" i="176"/>
  <c r="E192" i="176"/>
  <c r="D192" i="176"/>
  <c r="C192" i="176"/>
  <c r="I189" i="176"/>
  <c r="I193" i="176" s="1"/>
  <c r="H189" i="176"/>
  <c r="H193" i="176" s="1"/>
  <c r="G189" i="176"/>
  <c r="G193" i="176" s="1"/>
  <c r="F189" i="176"/>
  <c r="F193" i="176" s="1"/>
  <c r="E189" i="176"/>
  <c r="E193" i="176" s="1"/>
  <c r="D189" i="176"/>
  <c r="D193" i="176" s="1"/>
  <c r="C189" i="176"/>
  <c r="C193" i="176" s="1"/>
  <c r="I188" i="176"/>
  <c r="H188" i="176"/>
  <c r="G188" i="176"/>
  <c r="F188" i="176"/>
  <c r="E188" i="176"/>
  <c r="D188" i="176"/>
  <c r="C188" i="176"/>
  <c r="I186" i="176"/>
  <c r="I187" i="176" s="1"/>
  <c r="H186" i="176"/>
  <c r="H187" i="176" s="1"/>
  <c r="G186" i="176"/>
  <c r="G187" i="176" s="1"/>
  <c r="F186" i="176"/>
  <c r="F187" i="176" s="1"/>
  <c r="E186" i="176"/>
  <c r="E187" i="176" s="1"/>
  <c r="D186" i="176"/>
  <c r="D187" i="176" s="1"/>
  <c r="C186" i="176"/>
  <c r="C187" i="176" s="1"/>
  <c r="I178" i="176"/>
  <c r="H178" i="176"/>
  <c r="G178" i="176"/>
  <c r="F178" i="176"/>
  <c r="E178" i="176"/>
  <c r="D178" i="176"/>
  <c r="C178" i="176"/>
  <c r="I175" i="176"/>
  <c r="I179" i="176" s="1"/>
  <c r="H175" i="176"/>
  <c r="H179" i="176" s="1"/>
  <c r="G175" i="176"/>
  <c r="G179" i="176" s="1"/>
  <c r="F175" i="176"/>
  <c r="F179" i="176" s="1"/>
  <c r="E175" i="176"/>
  <c r="E179" i="176" s="1"/>
  <c r="D175" i="176"/>
  <c r="D179" i="176" s="1"/>
  <c r="C175" i="176"/>
  <c r="C179" i="176" s="1"/>
  <c r="I174" i="176"/>
  <c r="H174" i="176"/>
  <c r="G174" i="176"/>
  <c r="F174" i="176"/>
  <c r="E174" i="176"/>
  <c r="D174" i="176"/>
  <c r="C174" i="176"/>
  <c r="I172" i="176"/>
  <c r="I173" i="176" s="1"/>
  <c r="H172" i="176"/>
  <c r="H173" i="176" s="1"/>
  <c r="G172" i="176"/>
  <c r="G173" i="176" s="1"/>
  <c r="F172" i="176"/>
  <c r="F173" i="176" s="1"/>
  <c r="E172" i="176"/>
  <c r="E173" i="176" s="1"/>
  <c r="D172" i="176"/>
  <c r="D173" i="176" s="1"/>
  <c r="C172" i="176"/>
  <c r="C173" i="176" s="1"/>
  <c r="I164" i="176"/>
  <c r="H164" i="176"/>
  <c r="G164" i="176"/>
  <c r="F164" i="176"/>
  <c r="E164" i="176"/>
  <c r="D164" i="176"/>
  <c r="C164" i="176"/>
  <c r="I161" i="176"/>
  <c r="I165" i="176" s="1"/>
  <c r="H161" i="176"/>
  <c r="H165" i="176" s="1"/>
  <c r="G161" i="176"/>
  <c r="G165" i="176" s="1"/>
  <c r="F161" i="176"/>
  <c r="F165" i="176" s="1"/>
  <c r="E161" i="176"/>
  <c r="E165" i="176" s="1"/>
  <c r="D161" i="176"/>
  <c r="D165" i="176" s="1"/>
  <c r="C161" i="176"/>
  <c r="C165" i="176" s="1"/>
  <c r="I160" i="176"/>
  <c r="H160" i="176"/>
  <c r="G160" i="176"/>
  <c r="F160" i="176"/>
  <c r="E160" i="176"/>
  <c r="D160" i="176"/>
  <c r="C160" i="176"/>
  <c r="I158" i="176"/>
  <c r="I159" i="176" s="1"/>
  <c r="H158" i="176"/>
  <c r="H159" i="176" s="1"/>
  <c r="G158" i="176"/>
  <c r="G159" i="176" s="1"/>
  <c r="F158" i="176"/>
  <c r="F159" i="176" s="1"/>
  <c r="E158" i="176"/>
  <c r="E159" i="176" s="1"/>
  <c r="D158" i="176"/>
  <c r="D159" i="176" s="1"/>
  <c r="C158" i="176"/>
  <c r="C159" i="176" s="1"/>
  <c r="I150" i="176"/>
  <c r="H150" i="176"/>
  <c r="G150" i="176"/>
  <c r="F150" i="176"/>
  <c r="E150" i="176"/>
  <c r="D150" i="176"/>
  <c r="C150" i="176"/>
  <c r="I147" i="176"/>
  <c r="I151" i="176" s="1"/>
  <c r="H147" i="176"/>
  <c r="H151" i="176" s="1"/>
  <c r="G147" i="176"/>
  <c r="G151" i="176" s="1"/>
  <c r="F147" i="176"/>
  <c r="F151" i="176" s="1"/>
  <c r="E147" i="176"/>
  <c r="E151" i="176" s="1"/>
  <c r="D147" i="176"/>
  <c r="D151" i="176" s="1"/>
  <c r="C147" i="176"/>
  <c r="C151" i="176" s="1"/>
  <c r="I146" i="176"/>
  <c r="H146" i="176"/>
  <c r="G146" i="176"/>
  <c r="F146" i="176"/>
  <c r="E146" i="176"/>
  <c r="D146" i="176"/>
  <c r="C146" i="176"/>
  <c r="I144" i="176"/>
  <c r="I145" i="176" s="1"/>
  <c r="H144" i="176"/>
  <c r="H145" i="176" s="1"/>
  <c r="G144" i="176"/>
  <c r="G145" i="176" s="1"/>
  <c r="F144" i="176"/>
  <c r="F145" i="176" s="1"/>
  <c r="E144" i="176"/>
  <c r="E145" i="176" s="1"/>
  <c r="D144" i="176"/>
  <c r="D145" i="176" s="1"/>
  <c r="C144" i="176"/>
  <c r="C145" i="176" s="1"/>
  <c r="I136" i="176"/>
  <c r="H136" i="176"/>
  <c r="G136" i="176"/>
  <c r="F136" i="176"/>
  <c r="E136" i="176"/>
  <c r="D136" i="176"/>
  <c r="C136" i="176"/>
  <c r="I133" i="176"/>
  <c r="I137" i="176" s="1"/>
  <c r="H133" i="176"/>
  <c r="H137" i="176" s="1"/>
  <c r="G133" i="176"/>
  <c r="G137" i="176" s="1"/>
  <c r="F133" i="176"/>
  <c r="F137" i="176" s="1"/>
  <c r="E133" i="176"/>
  <c r="E137" i="176" s="1"/>
  <c r="D133" i="176"/>
  <c r="D137" i="176" s="1"/>
  <c r="C133" i="176"/>
  <c r="C137" i="176" s="1"/>
  <c r="I132" i="176"/>
  <c r="H132" i="176"/>
  <c r="G132" i="176"/>
  <c r="F132" i="176"/>
  <c r="E132" i="176"/>
  <c r="D132" i="176"/>
  <c r="C132" i="176"/>
  <c r="I130" i="176"/>
  <c r="I131" i="176" s="1"/>
  <c r="H130" i="176"/>
  <c r="H131" i="176" s="1"/>
  <c r="G130" i="176"/>
  <c r="G131" i="176" s="1"/>
  <c r="F130" i="176"/>
  <c r="F131" i="176" s="1"/>
  <c r="E130" i="176"/>
  <c r="E131" i="176" s="1"/>
  <c r="D130" i="176"/>
  <c r="D131" i="176" s="1"/>
  <c r="C130" i="176"/>
  <c r="C131" i="176" s="1"/>
  <c r="I120" i="176"/>
  <c r="H120" i="176"/>
  <c r="G120" i="176"/>
  <c r="F120" i="176"/>
  <c r="E120" i="176"/>
  <c r="D120" i="176"/>
  <c r="C120" i="176"/>
  <c r="I117" i="176"/>
  <c r="I121" i="176" s="1"/>
  <c r="H117" i="176"/>
  <c r="H121" i="176" s="1"/>
  <c r="G117" i="176"/>
  <c r="G121" i="176" s="1"/>
  <c r="F117" i="176"/>
  <c r="F121" i="176" s="1"/>
  <c r="E117" i="176"/>
  <c r="E121" i="176" s="1"/>
  <c r="D117" i="176"/>
  <c r="D121" i="176" s="1"/>
  <c r="C117" i="176"/>
  <c r="C121" i="176" s="1"/>
  <c r="I116" i="176"/>
  <c r="H116" i="176"/>
  <c r="G116" i="176"/>
  <c r="F116" i="176"/>
  <c r="E116" i="176"/>
  <c r="D116" i="176"/>
  <c r="C116" i="176"/>
  <c r="I114" i="176"/>
  <c r="I115" i="176" s="1"/>
  <c r="H114" i="176"/>
  <c r="H115" i="176" s="1"/>
  <c r="G114" i="176"/>
  <c r="G115" i="176" s="1"/>
  <c r="F114" i="176"/>
  <c r="F115" i="176" s="1"/>
  <c r="E114" i="176"/>
  <c r="E115" i="176" s="1"/>
  <c r="D114" i="176"/>
  <c r="D115" i="176" s="1"/>
  <c r="C114" i="176"/>
  <c r="C115" i="176" s="1"/>
  <c r="I104" i="176"/>
  <c r="H104" i="176"/>
  <c r="G104" i="176"/>
  <c r="F104" i="176"/>
  <c r="E104" i="176"/>
  <c r="D104" i="176"/>
  <c r="C104" i="176"/>
  <c r="I105" i="176"/>
  <c r="H105" i="176"/>
  <c r="G105" i="176"/>
  <c r="F105" i="176"/>
  <c r="E105" i="176"/>
  <c r="D105" i="176"/>
  <c r="C105" i="176"/>
  <c r="I90" i="176"/>
  <c r="H90" i="176"/>
  <c r="G90" i="176"/>
  <c r="F90" i="176"/>
  <c r="E90" i="176"/>
  <c r="D90" i="176"/>
  <c r="C90" i="176"/>
  <c r="I91" i="176"/>
  <c r="H91" i="176"/>
  <c r="G91" i="176"/>
  <c r="F91" i="176"/>
  <c r="E91" i="176"/>
  <c r="D91" i="176"/>
  <c r="C91" i="176"/>
  <c r="I74" i="176"/>
  <c r="H74" i="176"/>
  <c r="G74" i="176"/>
  <c r="F74" i="176"/>
  <c r="E74" i="176"/>
  <c r="D74" i="176"/>
  <c r="C74" i="176"/>
  <c r="I75" i="176"/>
  <c r="H75" i="176"/>
  <c r="G75" i="176"/>
  <c r="F75" i="176"/>
  <c r="E75" i="176"/>
  <c r="D75" i="176"/>
  <c r="C75" i="176"/>
  <c r="I60" i="176"/>
  <c r="H60" i="176"/>
  <c r="G60" i="176"/>
  <c r="F60" i="176"/>
  <c r="E60" i="176"/>
  <c r="D60" i="176"/>
  <c r="C60" i="176"/>
  <c r="I61" i="176"/>
  <c r="H61" i="176"/>
  <c r="G61" i="176"/>
  <c r="F61" i="176"/>
  <c r="E61" i="176"/>
  <c r="D61" i="176"/>
  <c r="C61" i="176"/>
  <c r="I44" i="176"/>
  <c r="H44" i="176"/>
  <c r="G44" i="176"/>
  <c r="F44" i="176"/>
  <c r="E44" i="176"/>
  <c r="D44" i="176"/>
  <c r="C44" i="176"/>
  <c r="I45" i="176"/>
  <c r="H45" i="176"/>
  <c r="G45" i="176"/>
  <c r="F45" i="176"/>
  <c r="E45" i="176"/>
  <c r="D45" i="176"/>
  <c r="C45" i="176"/>
  <c r="I30" i="176"/>
  <c r="H30" i="176"/>
  <c r="G30" i="176"/>
  <c r="F30" i="176"/>
  <c r="E30" i="176"/>
  <c r="D30" i="176"/>
  <c r="C30" i="176"/>
  <c r="I31" i="176"/>
  <c r="H31" i="176"/>
  <c r="G31" i="176"/>
  <c r="F31" i="176"/>
  <c r="E31" i="176"/>
  <c r="D31" i="176"/>
  <c r="C31" i="176"/>
  <c r="I16" i="176"/>
  <c r="H16" i="176"/>
  <c r="G16" i="176"/>
  <c r="F16" i="176"/>
  <c r="E16" i="176"/>
  <c r="D16" i="176"/>
  <c r="C16" i="176"/>
  <c r="I13" i="176"/>
  <c r="I17" i="176" s="1"/>
  <c r="H13" i="176"/>
  <c r="H17" i="176" s="1"/>
  <c r="G13" i="176"/>
  <c r="G17" i="176" s="1"/>
  <c r="F13" i="176"/>
  <c r="F17" i="176" s="1"/>
  <c r="E13" i="176"/>
  <c r="E17" i="176" s="1"/>
  <c r="D13" i="176"/>
  <c r="D17" i="176" s="1"/>
  <c r="C13" i="176"/>
  <c r="C17" i="176" s="1"/>
  <c r="I12" i="176"/>
  <c r="H12" i="176"/>
  <c r="G12" i="176"/>
  <c r="F12" i="176"/>
  <c r="E12" i="176"/>
  <c r="D12" i="176"/>
  <c r="C12" i="176"/>
  <c r="I10" i="176"/>
  <c r="I11" i="176" s="1"/>
  <c r="H10" i="176"/>
  <c r="H11" i="176" s="1"/>
  <c r="G10" i="176"/>
  <c r="G11" i="176" s="1"/>
  <c r="F10" i="176"/>
  <c r="F11" i="176" s="1"/>
  <c r="E10" i="176"/>
  <c r="E11" i="176" s="1"/>
  <c r="D10" i="176"/>
  <c r="D11" i="176" s="1"/>
  <c r="C10" i="176"/>
  <c r="C11" i="176" s="1"/>
  <c r="I192" i="175"/>
  <c r="H192" i="175"/>
  <c r="G192" i="175"/>
  <c r="F192" i="175"/>
  <c r="E192" i="175"/>
  <c r="D192" i="175"/>
  <c r="C192" i="175"/>
  <c r="I189" i="175"/>
  <c r="I193" i="175" s="1"/>
  <c r="H189" i="175"/>
  <c r="H193" i="175" s="1"/>
  <c r="G189" i="175"/>
  <c r="G193" i="175" s="1"/>
  <c r="F189" i="175"/>
  <c r="F193" i="175" s="1"/>
  <c r="E189" i="175"/>
  <c r="E193" i="175" s="1"/>
  <c r="D189" i="175"/>
  <c r="D193" i="175" s="1"/>
  <c r="C189" i="175"/>
  <c r="C193" i="175" s="1"/>
  <c r="I188" i="175"/>
  <c r="H188" i="175"/>
  <c r="G188" i="175"/>
  <c r="F188" i="175"/>
  <c r="E188" i="175"/>
  <c r="D188" i="175"/>
  <c r="C188" i="175"/>
  <c r="I186" i="175"/>
  <c r="I187" i="175" s="1"/>
  <c r="H186" i="175"/>
  <c r="H187" i="175" s="1"/>
  <c r="G186" i="175"/>
  <c r="G187" i="175" s="1"/>
  <c r="F186" i="175"/>
  <c r="F187" i="175" s="1"/>
  <c r="E186" i="175"/>
  <c r="E187" i="175" s="1"/>
  <c r="D186" i="175"/>
  <c r="D187" i="175" s="1"/>
  <c r="C186" i="175"/>
  <c r="C187" i="175" s="1"/>
  <c r="I178" i="175"/>
  <c r="H178" i="175"/>
  <c r="G178" i="175"/>
  <c r="F178" i="175"/>
  <c r="E178" i="175"/>
  <c r="D178" i="175"/>
  <c r="C178" i="175"/>
  <c r="I175" i="175"/>
  <c r="I179" i="175" s="1"/>
  <c r="H175" i="175"/>
  <c r="H179" i="175" s="1"/>
  <c r="G175" i="175"/>
  <c r="G179" i="175" s="1"/>
  <c r="F175" i="175"/>
  <c r="F179" i="175" s="1"/>
  <c r="E175" i="175"/>
  <c r="E179" i="175" s="1"/>
  <c r="D175" i="175"/>
  <c r="D179" i="175" s="1"/>
  <c r="C175" i="175"/>
  <c r="C179" i="175" s="1"/>
  <c r="I174" i="175"/>
  <c r="H174" i="175"/>
  <c r="G174" i="175"/>
  <c r="F174" i="175"/>
  <c r="E174" i="175"/>
  <c r="D174" i="175"/>
  <c r="C174" i="175"/>
  <c r="I172" i="175"/>
  <c r="I173" i="175" s="1"/>
  <c r="H172" i="175"/>
  <c r="H173" i="175" s="1"/>
  <c r="G172" i="175"/>
  <c r="G173" i="175" s="1"/>
  <c r="F172" i="175"/>
  <c r="F173" i="175" s="1"/>
  <c r="E172" i="175"/>
  <c r="E173" i="175" s="1"/>
  <c r="D172" i="175"/>
  <c r="D173" i="175" s="1"/>
  <c r="C172" i="175"/>
  <c r="C173" i="175" s="1"/>
  <c r="I164" i="175"/>
  <c r="H164" i="175"/>
  <c r="G164" i="175"/>
  <c r="F164" i="175"/>
  <c r="E164" i="175"/>
  <c r="D164" i="175"/>
  <c r="C164" i="175"/>
  <c r="I161" i="175"/>
  <c r="I165" i="175" s="1"/>
  <c r="H161" i="175"/>
  <c r="H165" i="175" s="1"/>
  <c r="G161" i="175"/>
  <c r="G165" i="175" s="1"/>
  <c r="F161" i="175"/>
  <c r="F165" i="175" s="1"/>
  <c r="E161" i="175"/>
  <c r="E165" i="175" s="1"/>
  <c r="D161" i="175"/>
  <c r="D165" i="175" s="1"/>
  <c r="C161" i="175"/>
  <c r="C165" i="175" s="1"/>
  <c r="I160" i="175"/>
  <c r="H160" i="175"/>
  <c r="G160" i="175"/>
  <c r="F160" i="175"/>
  <c r="E160" i="175"/>
  <c r="D160" i="175"/>
  <c r="C160" i="175"/>
  <c r="I158" i="175"/>
  <c r="I159" i="175" s="1"/>
  <c r="H158" i="175"/>
  <c r="H159" i="175" s="1"/>
  <c r="G158" i="175"/>
  <c r="G159" i="175" s="1"/>
  <c r="F158" i="175"/>
  <c r="F159" i="175" s="1"/>
  <c r="E158" i="175"/>
  <c r="E159" i="175" s="1"/>
  <c r="D158" i="175"/>
  <c r="D159" i="175" s="1"/>
  <c r="C158" i="175"/>
  <c r="C159" i="175" s="1"/>
  <c r="I150" i="175"/>
  <c r="H150" i="175"/>
  <c r="G150" i="175"/>
  <c r="F150" i="175"/>
  <c r="E150" i="175"/>
  <c r="D150" i="175"/>
  <c r="C150" i="175"/>
  <c r="I147" i="175"/>
  <c r="I151" i="175" s="1"/>
  <c r="H147" i="175"/>
  <c r="H151" i="175" s="1"/>
  <c r="G147" i="175"/>
  <c r="G151" i="175" s="1"/>
  <c r="F147" i="175"/>
  <c r="F151" i="175" s="1"/>
  <c r="E147" i="175"/>
  <c r="E151" i="175" s="1"/>
  <c r="D147" i="175"/>
  <c r="D151" i="175" s="1"/>
  <c r="C147" i="175"/>
  <c r="C151" i="175" s="1"/>
  <c r="I146" i="175"/>
  <c r="H146" i="175"/>
  <c r="G146" i="175"/>
  <c r="F146" i="175"/>
  <c r="E146" i="175"/>
  <c r="D146" i="175"/>
  <c r="C146" i="175"/>
  <c r="I144" i="175"/>
  <c r="I145" i="175" s="1"/>
  <c r="H144" i="175"/>
  <c r="H145" i="175" s="1"/>
  <c r="G144" i="175"/>
  <c r="G145" i="175" s="1"/>
  <c r="F144" i="175"/>
  <c r="F145" i="175" s="1"/>
  <c r="E144" i="175"/>
  <c r="E145" i="175" s="1"/>
  <c r="D144" i="175"/>
  <c r="D145" i="175" s="1"/>
  <c r="C144" i="175"/>
  <c r="C145" i="175" s="1"/>
  <c r="I136" i="175"/>
  <c r="H136" i="175"/>
  <c r="G136" i="175"/>
  <c r="F136" i="175"/>
  <c r="E136" i="175"/>
  <c r="D136" i="175"/>
  <c r="C136" i="175"/>
  <c r="I133" i="175"/>
  <c r="I137" i="175" s="1"/>
  <c r="H133" i="175"/>
  <c r="H137" i="175" s="1"/>
  <c r="G133" i="175"/>
  <c r="G137" i="175" s="1"/>
  <c r="F133" i="175"/>
  <c r="F137" i="175" s="1"/>
  <c r="E133" i="175"/>
  <c r="E137" i="175" s="1"/>
  <c r="D133" i="175"/>
  <c r="D137" i="175" s="1"/>
  <c r="C133" i="175"/>
  <c r="C137" i="175" s="1"/>
  <c r="I132" i="175"/>
  <c r="H132" i="175"/>
  <c r="G132" i="175"/>
  <c r="F132" i="175"/>
  <c r="E132" i="175"/>
  <c r="D132" i="175"/>
  <c r="C132" i="175"/>
  <c r="I130" i="175"/>
  <c r="I131" i="175" s="1"/>
  <c r="H130" i="175"/>
  <c r="H131" i="175" s="1"/>
  <c r="G130" i="175"/>
  <c r="G131" i="175" s="1"/>
  <c r="F130" i="175"/>
  <c r="F131" i="175" s="1"/>
  <c r="E130" i="175"/>
  <c r="E131" i="175" s="1"/>
  <c r="D130" i="175"/>
  <c r="D131" i="175" s="1"/>
  <c r="C130" i="175"/>
  <c r="C131" i="175" s="1"/>
  <c r="I120" i="175"/>
  <c r="H120" i="175"/>
  <c r="G120" i="175"/>
  <c r="F120" i="175"/>
  <c r="E120" i="175"/>
  <c r="D120" i="175"/>
  <c r="C120" i="175"/>
  <c r="I117" i="175"/>
  <c r="I121" i="175" s="1"/>
  <c r="H117" i="175"/>
  <c r="H121" i="175" s="1"/>
  <c r="G117" i="175"/>
  <c r="G121" i="175" s="1"/>
  <c r="F117" i="175"/>
  <c r="F121" i="175" s="1"/>
  <c r="E117" i="175"/>
  <c r="E121" i="175" s="1"/>
  <c r="D117" i="175"/>
  <c r="D121" i="175" s="1"/>
  <c r="C117" i="175"/>
  <c r="C121" i="175" s="1"/>
  <c r="I116" i="175"/>
  <c r="H116" i="175"/>
  <c r="G116" i="175"/>
  <c r="F116" i="175"/>
  <c r="E116" i="175"/>
  <c r="D116" i="175"/>
  <c r="C116" i="175"/>
  <c r="I114" i="175"/>
  <c r="I115" i="175" s="1"/>
  <c r="H114" i="175"/>
  <c r="H115" i="175" s="1"/>
  <c r="G114" i="175"/>
  <c r="G115" i="175" s="1"/>
  <c r="F114" i="175"/>
  <c r="F115" i="175" s="1"/>
  <c r="E114" i="175"/>
  <c r="E115" i="175" s="1"/>
  <c r="D114" i="175"/>
  <c r="D115" i="175" s="1"/>
  <c r="C114" i="175"/>
  <c r="C115" i="175" s="1"/>
  <c r="I104" i="175"/>
  <c r="H104" i="175"/>
  <c r="G104" i="175"/>
  <c r="F104" i="175"/>
  <c r="E104" i="175"/>
  <c r="D104" i="175"/>
  <c r="C104" i="175"/>
  <c r="I105" i="175"/>
  <c r="H105" i="175"/>
  <c r="G105" i="175"/>
  <c r="F105" i="175"/>
  <c r="E105" i="175"/>
  <c r="D105" i="175"/>
  <c r="C105" i="175"/>
  <c r="I90" i="175"/>
  <c r="H90" i="175"/>
  <c r="G90" i="175"/>
  <c r="F90" i="175"/>
  <c r="E90" i="175"/>
  <c r="D90" i="175"/>
  <c r="C90" i="175"/>
  <c r="I91" i="175"/>
  <c r="H91" i="175"/>
  <c r="G91" i="175"/>
  <c r="F91" i="175"/>
  <c r="E91" i="175"/>
  <c r="D91" i="175"/>
  <c r="C91" i="175"/>
  <c r="I74" i="175"/>
  <c r="H74" i="175"/>
  <c r="G74" i="175"/>
  <c r="F74" i="175"/>
  <c r="E74" i="175"/>
  <c r="D74" i="175"/>
  <c r="C74" i="175"/>
  <c r="I75" i="175"/>
  <c r="H75" i="175"/>
  <c r="G75" i="175"/>
  <c r="F75" i="175"/>
  <c r="E75" i="175"/>
  <c r="D75" i="175"/>
  <c r="C75" i="175"/>
  <c r="I60" i="175"/>
  <c r="H60" i="175"/>
  <c r="G60" i="175"/>
  <c r="F60" i="175"/>
  <c r="E60" i="175"/>
  <c r="D60" i="175"/>
  <c r="C60" i="175"/>
  <c r="I61" i="175"/>
  <c r="H61" i="175"/>
  <c r="G61" i="175"/>
  <c r="F61" i="175"/>
  <c r="E61" i="175"/>
  <c r="D61" i="175"/>
  <c r="C61" i="175"/>
  <c r="I44" i="175"/>
  <c r="H44" i="175"/>
  <c r="G44" i="175"/>
  <c r="F44" i="175"/>
  <c r="E44" i="175"/>
  <c r="D44" i="175"/>
  <c r="C44" i="175"/>
  <c r="I45" i="175"/>
  <c r="H45" i="175"/>
  <c r="G45" i="175"/>
  <c r="F45" i="175"/>
  <c r="E45" i="175"/>
  <c r="D45" i="175"/>
  <c r="C45" i="175"/>
  <c r="I30" i="175"/>
  <c r="H30" i="175"/>
  <c r="G30" i="175"/>
  <c r="F30" i="175"/>
  <c r="E30" i="175"/>
  <c r="D30" i="175"/>
  <c r="C30" i="175"/>
  <c r="I31" i="175"/>
  <c r="H31" i="175"/>
  <c r="G31" i="175"/>
  <c r="F31" i="175"/>
  <c r="E31" i="175"/>
  <c r="D31" i="175"/>
  <c r="C31" i="175"/>
  <c r="I16" i="175"/>
  <c r="H16" i="175"/>
  <c r="G16" i="175"/>
  <c r="F16" i="175"/>
  <c r="E16" i="175"/>
  <c r="D16" i="175"/>
  <c r="C16" i="175"/>
  <c r="I13" i="175"/>
  <c r="I17" i="175" s="1"/>
  <c r="H13" i="175"/>
  <c r="H17" i="175" s="1"/>
  <c r="G13" i="175"/>
  <c r="G17" i="175" s="1"/>
  <c r="F13" i="175"/>
  <c r="F17" i="175" s="1"/>
  <c r="E13" i="175"/>
  <c r="E17" i="175" s="1"/>
  <c r="D13" i="175"/>
  <c r="D17" i="175" s="1"/>
  <c r="C13" i="175"/>
  <c r="C17" i="175" s="1"/>
  <c r="I12" i="175"/>
  <c r="H12" i="175"/>
  <c r="G12" i="175"/>
  <c r="F12" i="175"/>
  <c r="E12" i="175"/>
  <c r="D12" i="175"/>
  <c r="C12" i="175"/>
  <c r="I10" i="175"/>
  <c r="I11" i="175" s="1"/>
  <c r="H10" i="175"/>
  <c r="H11" i="175" s="1"/>
  <c r="G10" i="175"/>
  <c r="G11" i="175" s="1"/>
  <c r="F10" i="175"/>
  <c r="F11" i="175" s="1"/>
  <c r="E10" i="175"/>
  <c r="E11" i="175" s="1"/>
  <c r="D10" i="175"/>
  <c r="D11" i="175" s="1"/>
  <c r="C10" i="175"/>
  <c r="C11" i="175" s="1"/>
  <c r="I192" i="174"/>
  <c r="H192" i="174"/>
  <c r="G192" i="174"/>
  <c r="F192" i="174"/>
  <c r="E192" i="174"/>
  <c r="D192" i="174"/>
  <c r="C192" i="174"/>
  <c r="I193" i="174"/>
  <c r="H193" i="174"/>
  <c r="G193" i="174"/>
  <c r="F193" i="174"/>
  <c r="E193" i="174"/>
  <c r="D193" i="174"/>
  <c r="C193" i="174"/>
  <c r="I178" i="174"/>
  <c r="H178" i="174"/>
  <c r="G178" i="174"/>
  <c r="F178" i="174"/>
  <c r="E178" i="174"/>
  <c r="D178" i="174"/>
  <c r="C178" i="174"/>
  <c r="I179" i="174"/>
  <c r="H179" i="174"/>
  <c r="G179" i="174"/>
  <c r="F179" i="174"/>
  <c r="E179" i="174"/>
  <c r="D179" i="174"/>
  <c r="C179" i="174"/>
  <c r="I164" i="174"/>
  <c r="H164" i="174"/>
  <c r="G164" i="174"/>
  <c r="F164" i="174"/>
  <c r="E164" i="174"/>
  <c r="D164" i="174"/>
  <c r="C164" i="174"/>
  <c r="I161" i="174"/>
  <c r="I165" i="174" s="1"/>
  <c r="H161" i="174"/>
  <c r="H165" i="174" s="1"/>
  <c r="G161" i="174"/>
  <c r="G165" i="174" s="1"/>
  <c r="F161" i="174"/>
  <c r="F165" i="174" s="1"/>
  <c r="E161" i="174"/>
  <c r="E165" i="174" s="1"/>
  <c r="D161" i="174"/>
  <c r="D165" i="174" s="1"/>
  <c r="C161" i="174"/>
  <c r="C165" i="174" s="1"/>
  <c r="I160" i="174"/>
  <c r="H160" i="174"/>
  <c r="G160" i="174"/>
  <c r="F160" i="174"/>
  <c r="E160" i="174"/>
  <c r="D160" i="174"/>
  <c r="C160" i="174"/>
  <c r="I158" i="174"/>
  <c r="I159" i="174" s="1"/>
  <c r="H158" i="174"/>
  <c r="H159" i="174" s="1"/>
  <c r="G158" i="174"/>
  <c r="G159" i="174" s="1"/>
  <c r="F158" i="174"/>
  <c r="F159" i="174" s="1"/>
  <c r="E158" i="174"/>
  <c r="E159" i="174" s="1"/>
  <c r="D158" i="174"/>
  <c r="D159" i="174" s="1"/>
  <c r="C158" i="174"/>
  <c r="C159" i="174" s="1"/>
  <c r="I150" i="174"/>
  <c r="H150" i="174"/>
  <c r="G150" i="174"/>
  <c r="F150" i="174"/>
  <c r="E150" i="174"/>
  <c r="D150" i="174"/>
  <c r="C150" i="174"/>
  <c r="I147" i="174"/>
  <c r="I151" i="174" s="1"/>
  <c r="H147" i="174"/>
  <c r="H151" i="174" s="1"/>
  <c r="G147" i="174"/>
  <c r="G151" i="174" s="1"/>
  <c r="F147" i="174"/>
  <c r="F151" i="174" s="1"/>
  <c r="E147" i="174"/>
  <c r="E151" i="174" s="1"/>
  <c r="D147" i="174"/>
  <c r="D151" i="174" s="1"/>
  <c r="C147" i="174"/>
  <c r="C151" i="174" s="1"/>
  <c r="I146" i="174"/>
  <c r="H146" i="174"/>
  <c r="G146" i="174"/>
  <c r="F146" i="174"/>
  <c r="E146" i="174"/>
  <c r="D146" i="174"/>
  <c r="C146" i="174"/>
  <c r="I144" i="174"/>
  <c r="I145" i="174" s="1"/>
  <c r="H144" i="174"/>
  <c r="H145" i="174" s="1"/>
  <c r="G144" i="174"/>
  <c r="G145" i="174" s="1"/>
  <c r="F144" i="174"/>
  <c r="F145" i="174" s="1"/>
  <c r="E144" i="174"/>
  <c r="E145" i="174" s="1"/>
  <c r="D144" i="174"/>
  <c r="D145" i="174" s="1"/>
  <c r="C144" i="174"/>
  <c r="C145" i="174" s="1"/>
  <c r="I136" i="174"/>
  <c r="H136" i="174"/>
  <c r="G136" i="174"/>
  <c r="F136" i="174"/>
  <c r="E136" i="174"/>
  <c r="D136" i="174"/>
  <c r="C136" i="174"/>
  <c r="I133" i="174"/>
  <c r="I137" i="174" s="1"/>
  <c r="H133" i="174"/>
  <c r="H137" i="174" s="1"/>
  <c r="G133" i="174"/>
  <c r="G137" i="174" s="1"/>
  <c r="F133" i="174"/>
  <c r="F137" i="174" s="1"/>
  <c r="E133" i="174"/>
  <c r="E137" i="174" s="1"/>
  <c r="D133" i="174"/>
  <c r="D137" i="174" s="1"/>
  <c r="C133" i="174"/>
  <c r="C137" i="174" s="1"/>
  <c r="I132" i="174"/>
  <c r="H132" i="174"/>
  <c r="G132" i="174"/>
  <c r="F132" i="174"/>
  <c r="E132" i="174"/>
  <c r="D132" i="174"/>
  <c r="C132" i="174"/>
  <c r="I130" i="174"/>
  <c r="I131" i="174" s="1"/>
  <c r="H130" i="174"/>
  <c r="H131" i="174" s="1"/>
  <c r="G130" i="174"/>
  <c r="G131" i="174" s="1"/>
  <c r="F130" i="174"/>
  <c r="F131" i="174" s="1"/>
  <c r="E130" i="174"/>
  <c r="E131" i="174" s="1"/>
  <c r="D130" i="174"/>
  <c r="D131" i="174" s="1"/>
  <c r="C130" i="174"/>
  <c r="C131" i="174" s="1"/>
  <c r="I120" i="174"/>
  <c r="H120" i="174"/>
  <c r="G120" i="174"/>
  <c r="F120" i="174"/>
  <c r="E120" i="174"/>
  <c r="D120" i="174"/>
  <c r="C120" i="174"/>
  <c r="I117" i="174"/>
  <c r="I121" i="174" s="1"/>
  <c r="H117" i="174"/>
  <c r="H121" i="174" s="1"/>
  <c r="G117" i="174"/>
  <c r="G121" i="174" s="1"/>
  <c r="F117" i="174"/>
  <c r="F121" i="174" s="1"/>
  <c r="E117" i="174"/>
  <c r="E121" i="174" s="1"/>
  <c r="D117" i="174"/>
  <c r="D121" i="174" s="1"/>
  <c r="C117" i="174"/>
  <c r="C121" i="174" s="1"/>
  <c r="I116" i="174"/>
  <c r="H116" i="174"/>
  <c r="G116" i="174"/>
  <c r="F116" i="174"/>
  <c r="E116" i="174"/>
  <c r="D116" i="174"/>
  <c r="C116" i="174"/>
  <c r="I114" i="174"/>
  <c r="I115" i="174" s="1"/>
  <c r="H114" i="174"/>
  <c r="H115" i="174" s="1"/>
  <c r="G114" i="174"/>
  <c r="G115" i="174" s="1"/>
  <c r="F114" i="174"/>
  <c r="F115" i="174" s="1"/>
  <c r="E114" i="174"/>
  <c r="E115" i="174" s="1"/>
  <c r="D114" i="174"/>
  <c r="D115" i="174" s="1"/>
  <c r="C114" i="174"/>
  <c r="C115" i="174" s="1"/>
  <c r="I104" i="174"/>
  <c r="H104" i="174"/>
  <c r="G104" i="174"/>
  <c r="F104" i="174"/>
  <c r="E104" i="174"/>
  <c r="D104" i="174"/>
  <c r="C104" i="174"/>
  <c r="I105" i="174"/>
  <c r="H105" i="174"/>
  <c r="G105" i="174"/>
  <c r="F105" i="174"/>
  <c r="E105" i="174"/>
  <c r="D105" i="174"/>
  <c r="C105" i="174"/>
  <c r="I90" i="174"/>
  <c r="H90" i="174"/>
  <c r="G90" i="174"/>
  <c r="F90" i="174"/>
  <c r="E90" i="174"/>
  <c r="D90" i="174"/>
  <c r="C90" i="174"/>
  <c r="I91" i="174"/>
  <c r="H91" i="174"/>
  <c r="G91" i="174"/>
  <c r="F91" i="174"/>
  <c r="E91" i="174"/>
  <c r="D91" i="174"/>
  <c r="C91" i="174"/>
  <c r="I74" i="174"/>
  <c r="H74" i="174"/>
  <c r="G74" i="174"/>
  <c r="F74" i="174"/>
  <c r="E74" i="174"/>
  <c r="D74" i="174"/>
  <c r="C74" i="174"/>
  <c r="I75" i="174"/>
  <c r="H75" i="174"/>
  <c r="G75" i="174"/>
  <c r="F75" i="174"/>
  <c r="E75" i="174"/>
  <c r="D75" i="174"/>
  <c r="C75" i="174"/>
  <c r="I60" i="174"/>
  <c r="H60" i="174"/>
  <c r="G60" i="174"/>
  <c r="F60" i="174"/>
  <c r="E60" i="174"/>
  <c r="D60" i="174"/>
  <c r="C60" i="174"/>
  <c r="I61" i="174"/>
  <c r="H61" i="174"/>
  <c r="G61" i="174"/>
  <c r="F61" i="174"/>
  <c r="E61" i="174"/>
  <c r="D61" i="174"/>
  <c r="C61" i="174"/>
  <c r="I44" i="174"/>
  <c r="H44" i="174"/>
  <c r="G44" i="174"/>
  <c r="F44" i="174"/>
  <c r="E44" i="174"/>
  <c r="D44" i="174"/>
  <c r="C44" i="174"/>
  <c r="I45" i="174"/>
  <c r="H45" i="174"/>
  <c r="G45" i="174"/>
  <c r="F45" i="174"/>
  <c r="E45" i="174"/>
  <c r="D45" i="174"/>
  <c r="C45" i="174"/>
  <c r="I30" i="174"/>
  <c r="H30" i="174"/>
  <c r="G30" i="174"/>
  <c r="F30" i="174"/>
  <c r="E30" i="174"/>
  <c r="D30" i="174"/>
  <c r="C30" i="174"/>
  <c r="I31" i="174"/>
  <c r="H31" i="174"/>
  <c r="G31" i="174"/>
  <c r="F31" i="174"/>
  <c r="E31" i="174"/>
  <c r="D31" i="174"/>
  <c r="C31" i="174"/>
  <c r="I16" i="174"/>
  <c r="H16" i="174"/>
  <c r="G16" i="174"/>
  <c r="F16" i="174"/>
  <c r="E16" i="174"/>
  <c r="D16" i="174"/>
  <c r="C16" i="174"/>
  <c r="I13" i="174"/>
  <c r="I17" i="174" s="1"/>
  <c r="H13" i="174"/>
  <c r="H17" i="174" s="1"/>
  <c r="G13" i="174"/>
  <c r="G17" i="174" s="1"/>
  <c r="F13" i="174"/>
  <c r="F17" i="174" s="1"/>
  <c r="E13" i="174"/>
  <c r="E17" i="174" s="1"/>
  <c r="D13" i="174"/>
  <c r="D17" i="174" s="1"/>
  <c r="C13" i="174"/>
  <c r="C17" i="174" s="1"/>
  <c r="I12" i="174"/>
  <c r="H12" i="174"/>
  <c r="G12" i="174"/>
  <c r="F12" i="174"/>
  <c r="E12" i="174"/>
  <c r="D12" i="174"/>
  <c r="C12" i="174"/>
  <c r="I10" i="174"/>
  <c r="I11" i="174" s="1"/>
  <c r="H10" i="174"/>
  <c r="H11" i="174" s="1"/>
  <c r="G10" i="174"/>
  <c r="G11" i="174" s="1"/>
  <c r="F10" i="174"/>
  <c r="F11" i="174" s="1"/>
  <c r="E10" i="174"/>
  <c r="E11" i="174" s="1"/>
  <c r="D10" i="174"/>
  <c r="D11" i="174" s="1"/>
  <c r="C10" i="174"/>
  <c r="C11" i="174" s="1"/>
  <c r="I192" i="173"/>
  <c r="H192" i="173"/>
  <c r="G192" i="173"/>
  <c r="F192" i="173"/>
  <c r="E192" i="173"/>
  <c r="D192" i="173"/>
  <c r="C192" i="173"/>
  <c r="I193" i="173"/>
  <c r="H193" i="173"/>
  <c r="G193" i="173"/>
  <c r="F193" i="173"/>
  <c r="E193" i="173"/>
  <c r="D193" i="173"/>
  <c r="C193" i="173"/>
  <c r="I178" i="173"/>
  <c r="H178" i="173"/>
  <c r="G178" i="173"/>
  <c r="F178" i="173"/>
  <c r="E178" i="173"/>
  <c r="D178" i="173"/>
  <c r="C178" i="173"/>
  <c r="I175" i="173"/>
  <c r="I179" i="173" s="1"/>
  <c r="H175" i="173"/>
  <c r="H179" i="173" s="1"/>
  <c r="G175" i="173"/>
  <c r="G179" i="173" s="1"/>
  <c r="F175" i="173"/>
  <c r="F179" i="173" s="1"/>
  <c r="E175" i="173"/>
  <c r="E179" i="173" s="1"/>
  <c r="D175" i="173"/>
  <c r="D179" i="173" s="1"/>
  <c r="C175" i="173"/>
  <c r="C179" i="173" s="1"/>
  <c r="I174" i="173"/>
  <c r="H174" i="173"/>
  <c r="G174" i="173"/>
  <c r="F174" i="173"/>
  <c r="E174" i="173"/>
  <c r="D174" i="173"/>
  <c r="C174" i="173"/>
  <c r="I172" i="173"/>
  <c r="I173" i="173" s="1"/>
  <c r="H172" i="173"/>
  <c r="H173" i="173" s="1"/>
  <c r="G172" i="173"/>
  <c r="G173" i="173" s="1"/>
  <c r="F172" i="173"/>
  <c r="F173" i="173" s="1"/>
  <c r="E172" i="173"/>
  <c r="E173" i="173" s="1"/>
  <c r="D172" i="173"/>
  <c r="D173" i="173" s="1"/>
  <c r="C172" i="173"/>
  <c r="C173" i="173" s="1"/>
  <c r="I164" i="173"/>
  <c r="H164" i="173"/>
  <c r="G164" i="173"/>
  <c r="F164" i="173"/>
  <c r="E164" i="173"/>
  <c r="D164" i="173"/>
  <c r="C164" i="173"/>
  <c r="I165" i="173"/>
  <c r="H165" i="173"/>
  <c r="G165" i="173"/>
  <c r="F165" i="173"/>
  <c r="E165" i="173"/>
  <c r="D165" i="173"/>
  <c r="C165" i="173"/>
  <c r="I150" i="173"/>
  <c r="H150" i="173"/>
  <c r="G150" i="173"/>
  <c r="F150" i="173"/>
  <c r="E150" i="173"/>
  <c r="D150" i="173"/>
  <c r="C150" i="173"/>
  <c r="I151" i="173"/>
  <c r="H151" i="173"/>
  <c r="G151" i="173"/>
  <c r="F151" i="173"/>
  <c r="E151" i="173"/>
  <c r="D151" i="173"/>
  <c r="C151" i="173"/>
  <c r="I136" i="173"/>
  <c r="H136" i="173"/>
  <c r="G136" i="173"/>
  <c r="F136" i="173"/>
  <c r="E136" i="173"/>
  <c r="D136" i="173"/>
  <c r="C136" i="173"/>
  <c r="I137" i="173"/>
  <c r="H137" i="173"/>
  <c r="G137" i="173"/>
  <c r="F137" i="173"/>
  <c r="E137" i="173"/>
  <c r="D137" i="173"/>
  <c r="C137" i="173"/>
  <c r="I120" i="173"/>
  <c r="H120" i="173"/>
  <c r="G120" i="173"/>
  <c r="F120" i="173"/>
  <c r="E120" i="173"/>
  <c r="D120" i="173"/>
  <c r="C120" i="173"/>
  <c r="I117" i="173"/>
  <c r="I121" i="173" s="1"/>
  <c r="H117" i="173"/>
  <c r="H121" i="173" s="1"/>
  <c r="G117" i="173"/>
  <c r="G121" i="173" s="1"/>
  <c r="F117" i="173"/>
  <c r="F121" i="173" s="1"/>
  <c r="E117" i="173"/>
  <c r="E121" i="173" s="1"/>
  <c r="D117" i="173"/>
  <c r="D121" i="173" s="1"/>
  <c r="C117" i="173"/>
  <c r="C121" i="173" s="1"/>
  <c r="I116" i="173"/>
  <c r="H116" i="173"/>
  <c r="G116" i="173"/>
  <c r="F116" i="173"/>
  <c r="E116" i="173"/>
  <c r="D116" i="173"/>
  <c r="C116" i="173"/>
  <c r="I114" i="173"/>
  <c r="I115" i="173" s="1"/>
  <c r="H114" i="173"/>
  <c r="H115" i="173" s="1"/>
  <c r="G114" i="173"/>
  <c r="G115" i="173" s="1"/>
  <c r="F114" i="173"/>
  <c r="F115" i="173" s="1"/>
  <c r="E114" i="173"/>
  <c r="E115" i="173" s="1"/>
  <c r="D114" i="173"/>
  <c r="D115" i="173" s="1"/>
  <c r="C114" i="173"/>
  <c r="C115" i="173" s="1"/>
  <c r="I104" i="173"/>
  <c r="H104" i="173"/>
  <c r="G104" i="173"/>
  <c r="F104" i="173"/>
  <c r="E104" i="173"/>
  <c r="D104" i="173"/>
  <c r="C104" i="173"/>
  <c r="I105" i="173"/>
  <c r="H105" i="173"/>
  <c r="G105" i="173"/>
  <c r="F105" i="173"/>
  <c r="E105" i="173"/>
  <c r="D105" i="173"/>
  <c r="C105" i="173"/>
  <c r="I90" i="173"/>
  <c r="H90" i="173"/>
  <c r="G90" i="173"/>
  <c r="F90" i="173"/>
  <c r="E90" i="173"/>
  <c r="D90" i="173"/>
  <c r="C90" i="173"/>
  <c r="I91" i="173"/>
  <c r="H91" i="173"/>
  <c r="G91" i="173"/>
  <c r="F91" i="173"/>
  <c r="E91" i="173"/>
  <c r="D91" i="173"/>
  <c r="C91" i="173"/>
  <c r="I74" i="173"/>
  <c r="H74" i="173"/>
  <c r="G74" i="173"/>
  <c r="F74" i="173"/>
  <c r="E74" i="173"/>
  <c r="D74" i="173"/>
  <c r="C74" i="173"/>
  <c r="I75" i="173"/>
  <c r="H75" i="173"/>
  <c r="G75" i="173"/>
  <c r="F75" i="173"/>
  <c r="E75" i="173"/>
  <c r="D75" i="173"/>
  <c r="C75" i="173"/>
  <c r="I60" i="173"/>
  <c r="H60" i="173"/>
  <c r="G60" i="173"/>
  <c r="F60" i="173"/>
  <c r="E60" i="173"/>
  <c r="D60" i="173"/>
  <c r="C60" i="173"/>
  <c r="I61" i="173"/>
  <c r="H61" i="173"/>
  <c r="G61" i="173"/>
  <c r="F61" i="173"/>
  <c r="E61" i="173"/>
  <c r="D61" i="173"/>
  <c r="C61" i="173"/>
  <c r="I44" i="173"/>
  <c r="H44" i="173"/>
  <c r="G44" i="173"/>
  <c r="F44" i="173"/>
  <c r="E44" i="173"/>
  <c r="D44" i="173"/>
  <c r="C44" i="173"/>
  <c r="I45" i="173"/>
  <c r="H45" i="173"/>
  <c r="G45" i="173"/>
  <c r="F45" i="173"/>
  <c r="E45" i="173"/>
  <c r="D45" i="173"/>
  <c r="C45" i="173"/>
  <c r="I30" i="173"/>
  <c r="H30" i="173"/>
  <c r="G30" i="173"/>
  <c r="F30" i="173"/>
  <c r="E30" i="173"/>
  <c r="D30" i="173"/>
  <c r="C30" i="173"/>
  <c r="I31" i="173"/>
  <c r="H31" i="173"/>
  <c r="G31" i="173"/>
  <c r="F31" i="173"/>
  <c r="E31" i="173"/>
  <c r="D31" i="173"/>
  <c r="C31" i="173"/>
  <c r="I16" i="173"/>
  <c r="H16" i="173"/>
  <c r="G16" i="173"/>
  <c r="F16" i="173"/>
  <c r="E16" i="173"/>
  <c r="D16" i="173"/>
  <c r="C16" i="173"/>
  <c r="I13" i="173"/>
  <c r="I17" i="173" s="1"/>
  <c r="H13" i="173"/>
  <c r="H17" i="173" s="1"/>
  <c r="G13" i="173"/>
  <c r="G17" i="173" s="1"/>
  <c r="F13" i="173"/>
  <c r="F17" i="173" s="1"/>
  <c r="E13" i="173"/>
  <c r="E17" i="173" s="1"/>
  <c r="D13" i="173"/>
  <c r="D17" i="173" s="1"/>
  <c r="C13" i="173"/>
  <c r="C17" i="173" s="1"/>
  <c r="I12" i="173"/>
  <c r="H12" i="173"/>
  <c r="G12" i="173"/>
  <c r="F12" i="173"/>
  <c r="E12" i="173"/>
  <c r="D12" i="173"/>
  <c r="C12" i="173"/>
  <c r="I10" i="173"/>
  <c r="I11" i="173" s="1"/>
  <c r="H10" i="173"/>
  <c r="H11" i="173" s="1"/>
  <c r="G10" i="173"/>
  <c r="G11" i="173" s="1"/>
  <c r="F10" i="173"/>
  <c r="F11" i="173" s="1"/>
  <c r="E10" i="173"/>
  <c r="E11" i="173" s="1"/>
  <c r="D10" i="173"/>
  <c r="D11" i="173" s="1"/>
  <c r="C10" i="173"/>
  <c r="C11" i="173" s="1"/>
  <c r="I192" i="172"/>
  <c r="H192" i="172"/>
  <c r="G192" i="172"/>
  <c r="F192" i="172"/>
  <c r="E192" i="172"/>
  <c r="D192" i="172"/>
  <c r="C192" i="172"/>
  <c r="I189" i="172"/>
  <c r="I193" i="172" s="1"/>
  <c r="H189" i="172"/>
  <c r="H193" i="172" s="1"/>
  <c r="G189" i="172"/>
  <c r="G193" i="172" s="1"/>
  <c r="F189" i="172"/>
  <c r="F193" i="172" s="1"/>
  <c r="E189" i="172"/>
  <c r="E193" i="172" s="1"/>
  <c r="D189" i="172"/>
  <c r="D193" i="172" s="1"/>
  <c r="C189" i="172"/>
  <c r="C193" i="172" s="1"/>
  <c r="I188" i="172"/>
  <c r="H188" i="172"/>
  <c r="G188" i="172"/>
  <c r="F188" i="172"/>
  <c r="E188" i="172"/>
  <c r="D188" i="172"/>
  <c r="C188" i="172"/>
  <c r="I186" i="172"/>
  <c r="I187" i="172" s="1"/>
  <c r="H186" i="172"/>
  <c r="H187" i="172" s="1"/>
  <c r="G186" i="172"/>
  <c r="G187" i="172" s="1"/>
  <c r="F186" i="172"/>
  <c r="F187" i="172" s="1"/>
  <c r="E186" i="172"/>
  <c r="E187" i="172" s="1"/>
  <c r="D186" i="172"/>
  <c r="D187" i="172" s="1"/>
  <c r="C186" i="172"/>
  <c r="C187" i="172" s="1"/>
  <c r="I178" i="172"/>
  <c r="H178" i="172"/>
  <c r="G178" i="172"/>
  <c r="F178" i="172"/>
  <c r="E178" i="172"/>
  <c r="D178" i="172"/>
  <c r="C178" i="172"/>
  <c r="I175" i="172"/>
  <c r="I179" i="172" s="1"/>
  <c r="H175" i="172"/>
  <c r="H179" i="172" s="1"/>
  <c r="G175" i="172"/>
  <c r="G179" i="172" s="1"/>
  <c r="F175" i="172"/>
  <c r="F179" i="172" s="1"/>
  <c r="E175" i="172"/>
  <c r="E179" i="172" s="1"/>
  <c r="D175" i="172"/>
  <c r="D179" i="172" s="1"/>
  <c r="C175" i="172"/>
  <c r="C179" i="172" s="1"/>
  <c r="I174" i="172"/>
  <c r="H174" i="172"/>
  <c r="G174" i="172"/>
  <c r="F174" i="172"/>
  <c r="E174" i="172"/>
  <c r="D174" i="172"/>
  <c r="C174" i="172"/>
  <c r="I172" i="172"/>
  <c r="I173" i="172" s="1"/>
  <c r="H172" i="172"/>
  <c r="H173" i="172" s="1"/>
  <c r="G172" i="172"/>
  <c r="G173" i="172" s="1"/>
  <c r="F172" i="172"/>
  <c r="F173" i="172" s="1"/>
  <c r="E172" i="172"/>
  <c r="E173" i="172" s="1"/>
  <c r="D172" i="172"/>
  <c r="D173" i="172" s="1"/>
  <c r="C172" i="172"/>
  <c r="C173" i="172" s="1"/>
  <c r="I164" i="172"/>
  <c r="H164" i="172"/>
  <c r="G164" i="172"/>
  <c r="F164" i="172"/>
  <c r="E164" i="172"/>
  <c r="D164" i="172"/>
  <c r="C164" i="172"/>
  <c r="I161" i="172"/>
  <c r="I165" i="172" s="1"/>
  <c r="H161" i="172"/>
  <c r="H165" i="172" s="1"/>
  <c r="G161" i="172"/>
  <c r="G165" i="172" s="1"/>
  <c r="F161" i="172"/>
  <c r="F165" i="172" s="1"/>
  <c r="E161" i="172"/>
  <c r="E165" i="172" s="1"/>
  <c r="D161" i="172"/>
  <c r="D165" i="172" s="1"/>
  <c r="C161" i="172"/>
  <c r="C165" i="172" s="1"/>
  <c r="I160" i="172"/>
  <c r="H160" i="172"/>
  <c r="G160" i="172"/>
  <c r="F160" i="172"/>
  <c r="E160" i="172"/>
  <c r="D160" i="172"/>
  <c r="C160" i="172"/>
  <c r="I158" i="172"/>
  <c r="I159" i="172" s="1"/>
  <c r="H158" i="172"/>
  <c r="H159" i="172" s="1"/>
  <c r="G158" i="172"/>
  <c r="G159" i="172" s="1"/>
  <c r="F158" i="172"/>
  <c r="F159" i="172" s="1"/>
  <c r="E158" i="172"/>
  <c r="E159" i="172" s="1"/>
  <c r="D158" i="172"/>
  <c r="D159" i="172" s="1"/>
  <c r="C158" i="172"/>
  <c r="C159" i="172" s="1"/>
  <c r="I150" i="172"/>
  <c r="H150" i="172"/>
  <c r="G150" i="172"/>
  <c r="F150" i="172"/>
  <c r="E150" i="172"/>
  <c r="D150" i="172"/>
  <c r="C150" i="172"/>
  <c r="I147" i="172"/>
  <c r="I151" i="172" s="1"/>
  <c r="H147" i="172"/>
  <c r="H151" i="172" s="1"/>
  <c r="G147" i="172"/>
  <c r="G151" i="172" s="1"/>
  <c r="F147" i="172"/>
  <c r="F151" i="172" s="1"/>
  <c r="E147" i="172"/>
  <c r="E151" i="172" s="1"/>
  <c r="D147" i="172"/>
  <c r="D151" i="172" s="1"/>
  <c r="C147" i="172"/>
  <c r="C151" i="172" s="1"/>
  <c r="I146" i="172"/>
  <c r="H146" i="172"/>
  <c r="G146" i="172"/>
  <c r="F146" i="172"/>
  <c r="E146" i="172"/>
  <c r="D146" i="172"/>
  <c r="C146" i="172"/>
  <c r="I144" i="172"/>
  <c r="I145" i="172" s="1"/>
  <c r="H144" i="172"/>
  <c r="H145" i="172" s="1"/>
  <c r="G144" i="172"/>
  <c r="G145" i="172" s="1"/>
  <c r="F144" i="172"/>
  <c r="F145" i="172" s="1"/>
  <c r="E144" i="172"/>
  <c r="E145" i="172" s="1"/>
  <c r="D144" i="172"/>
  <c r="D145" i="172" s="1"/>
  <c r="C144" i="172"/>
  <c r="C145" i="172" s="1"/>
  <c r="I136" i="172"/>
  <c r="H136" i="172"/>
  <c r="G136" i="172"/>
  <c r="F136" i="172"/>
  <c r="E136" i="172"/>
  <c r="D136" i="172"/>
  <c r="C136" i="172"/>
  <c r="I133" i="172"/>
  <c r="I137" i="172" s="1"/>
  <c r="H133" i="172"/>
  <c r="H137" i="172" s="1"/>
  <c r="G133" i="172"/>
  <c r="G137" i="172" s="1"/>
  <c r="F133" i="172"/>
  <c r="F137" i="172" s="1"/>
  <c r="E133" i="172"/>
  <c r="E137" i="172" s="1"/>
  <c r="D133" i="172"/>
  <c r="D137" i="172" s="1"/>
  <c r="C133" i="172"/>
  <c r="C137" i="172" s="1"/>
  <c r="I132" i="172"/>
  <c r="H132" i="172"/>
  <c r="G132" i="172"/>
  <c r="F132" i="172"/>
  <c r="E132" i="172"/>
  <c r="D132" i="172"/>
  <c r="C132" i="172"/>
  <c r="I130" i="172"/>
  <c r="I131" i="172" s="1"/>
  <c r="H130" i="172"/>
  <c r="H131" i="172" s="1"/>
  <c r="G130" i="172"/>
  <c r="G131" i="172" s="1"/>
  <c r="F130" i="172"/>
  <c r="F131" i="172" s="1"/>
  <c r="E130" i="172"/>
  <c r="E131" i="172" s="1"/>
  <c r="D130" i="172"/>
  <c r="D131" i="172" s="1"/>
  <c r="C130" i="172"/>
  <c r="C131" i="172" s="1"/>
  <c r="I120" i="172"/>
  <c r="H120" i="172"/>
  <c r="G120" i="172"/>
  <c r="F120" i="172"/>
  <c r="E120" i="172"/>
  <c r="D120" i="172"/>
  <c r="C120" i="172"/>
  <c r="I117" i="172"/>
  <c r="I121" i="172" s="1"/>
  <c r="H117" i="172"/>
  <c r="H121" i="172" s="1"/>
  <c r="G117" i="172"/>
  <c r="G121" i="172" s="1"/>
  <c r="F117" i="172"/>
  <c r="F121" i="172" s="1"/>
  <c r="E117" i="172"/>
  <c r="E121" i="172" s="1"/>
  <c r="D117" i="172"/>
  <c r="D121" i="172" s="1"/>
  <c r="C117" i="172"/>
  <c r="C121" i="172" s="1"/>
  <c r="I116" i="172"/>
  <c r="H116" i="172"/>
  <c r="G116" i="172"/>
  <c r="F116" i="172"/>
  <c r="E116" i="172"/>
  <c r="D116" i="172"/>
  <c r="C116" i="172"/>
  <c r="I114" i="172"/>
  <c r="I115" i="172" s="1"/>
  <c r="H114" i="172"/>
  <c r="H115" i="172" s="1"/>
  <c r="G114" i="172"/>
  <c r="G115" i="172" s="1"/>
  <c r="F114" i="172"/>
  <c r="F115" i="172" s="1"/>
  <c r="E114" i="172"/>
  <c r="E115" i="172" s="1"/>
  <c r="D114" i="172"/>
  <c r="D115" i="172" s="1"/>
  <c r="C114" i="172"/>
  <c r="C115" i="172" s="1"/>
  <c r="I104" i="172"/>
  <c r="H104" i="172"/>
  <c r="G104" i="172"/>
  <c r="F104" i="172"/>
  <c r="E104" i="172"/>
  <c r="D104" i="172"/>
  <c r="C104" i="172"/>
  <c r="I105" i="172"/>
  <c r="H105" i="172"/>
  <c r="G105" i="172"/>
  <c r="F105" i="172"/>
  <c r="E105" i="172"/>
  <c r="D105" i="172"/>
  <c r="C105" i="172"/>
  <c r="I90" i="172"/>
  <c r="H90" i="172"/>
  <c r="G90" i="172"/>
  <c r="F90" i="172"/>
  <c r="E90" i="172"/>
  <c r="D90" i="172"/>
  <c r="C90" i="172"/>
  <c r="I91" i="172"/>
  <c r="H91" i="172"/>
  <c r="G91" i="172"/>
  <c r="F91" i="172"/>
  <c r="E91" i="172"/>
  <c r="D91" i="172"/>
  <c r="C91" i="172"/>
  <c r="I74" i="172"/>
  <c r="H74" i="172"/>
  <c r="G74" i="172"/>
  <c r="F74" i="172"/>
  <c r="E74" i="172"/>
  <c r="D74" i="172"/>
  <c r="C74" i="172"/>
  <c r="I75" i="172"/>
  <c r="H75" i="172"/>
  <c r="G75" i="172"/>
  <c r="F75" i="172"/>
  <c r="E75" i="172"/>
  <c r="D75" i="172"/>
  <c r="C75" i="172"/>
  <c r="I60" i="172"/>
  <c r="H60" i="172"/>
  <c r="G60" i="172"/>
  <c r="F60" i="172"/>
  <c r="E60" i="172"/>
  <c r="D60" i="172"/>
  <c r="C60" i="172"/>
  <c r="I61" i="172"/>
  <c r="H61" i="172"/>
  <c r="G61" i="172"/>
  <c r="F61" i="172"/>
  <c r="E61" i="172"/>
  <c r="D61" i="172"/>
  <c r="C61" i="172"/>
  <c r="I44" i="172"/>
  <c r="H44" i="172"/>
  <c r="G44" i="172"/>
  <c r="F44" i="172"/>
  <c r="E44" i="172"/>
  <c r="D44" i="172"/>
  <c r="C44" i="172"/>
  <c r="I45" i="172"/>
  <c r="H45" i="172"/>
  <c r="G45" i="172"/>
  <c r="F45" i="172"/>
  <c r="E45" i="172"/>
  <c r="D45" i="172"/>
  <c r="C45" i="172"/>
  <c r="I30" i="172"/>
  <c r="H30" i="172"/>
  <c r="G30" i="172"/>
  <c r="F30" i="172"/>
  <c r="E30" i="172"/>
  <c r="D30" i="172"/>
  <c r="C30" i="172"/>
  <c r="I31" i="172"/>
  <c r="H31" i="172"/>
  <c r="G31" i="172"/>
  <c r="F31" i="172"/>
  <c r="E31" i="172"/>
  <c r="D31" i="172"/>
  <c r="C31" i="172"/>
  <c r="I16" i="172"/>
  <c r="H16" i="172"/>
  <c r="G16" i="172"/>
  <c r="F16" i="172"/>
  <c r="E16" i="172"/>
  <c r="D16" i="172"/>
  <c r="C16" i="172"/>
  <c r="I13" i="172"/>
  <c r="I17" i="172" s="1"/>
  <c r="H13" i="172"/>
  <c r="H17" i="172" s="1"/>
  <c r="G13" i="172"/>
  <c r="G17" i="172" s="1"/>
  <c r="F13" i="172"/>
  <c r="F17" i="172" s="1"/>
  <c r="E13" i="172"/>
  <c r="E17" i="172" s="1"/>
  <c r="D13" i="172"/>
  <c r="D17" i="172" s="1"/>
  <c r="C13" i="172"/>
  <c r="C17" i="172" s="1"/>
  <c r="I12" i="172"/>
  <c r="H12" i="172"/>
  <c r="G12" i="172"/>
  <c r="F12" i="172"/>
  <c r="E12" i="172"/>
  <c r="D12" i="172"/>
  <c r="C12" i="172"/>
  <c r="I10" i="172"/>
  <c r="I11" i="172" s="1"/>
  <c r="H10" i="172"/>
  <c r="H11" i="172" s="1"/>
  <c r="G10" i="172"/>
  <c r="G11" i="172" s="1"/>
  <c r="F10" i="172"/>
  <c r="F11" i="172" s="1"/>
  <c r="E10" i="172"/>
  <c r="E11" i="172" s="1"/>
  <c r="D10" i="172"/>
  <c r="D11" i="172" s="1"/>
  <c r="C10" i="172"/>
  <c r="C11" i="172" s="1"/>
  <c r="I192" i="171"/>
  <c r="H192" i="171"/>
  <c r="G192" i="171"/>
  <c r="F192" i="171"/>
  <c r="E192" i="171"/>
  <c r="D192" i="171"/>
  <c r="C192" i="171"/>
  <c r="I193" i="171"/>
  <c r="H193" i="171"/>
  <c r="G193" i="171"/>
  <c r="F193" i="171"/>
  <c r="E193" i="171"/>
  <c r="D193" i="171"/>
  <c r="C193" i="171"/>
  <c r="I178" i="171"/>
  <c r="H178" i="171"/>
  <c r="G178" i="171"/>
  <c r="F178" i="171"/>
  <c r="E178" i="171"/>
  <c r="D178" i="171"/>
  <c r="C178" i="171"/>
  <c r="I179" i="171"/>
  <c r="H179" i="171"/>
  <c r="G179" i="171"/>
  <c r="F179" i="171"/>
  <c r="E179" i="171"/>
  <c r="D179" i="171"/>
  <c r="C179" i="171"/>
  <c r="I164" i="171"/>
  <c r="H164" i="171"/>
  <c r="G164" i="171"/>
  <c r="F164" i="171"/>
  <c r="E164" i="171"/>
  <c r="D164" i="171"/>
  <c r="C164" i="171"/>
  <c r="I165" i="171"/>
  <c r="H165" i="171"/>
  <c r="G165" i="171"/>
  <c r="F165" i="171"/>
  <c r="E165" i="171"/>
  <c r="D165" i="171"/>
  <c r="C165" i="171"/>
  <c r="I150" i="171"/>
  <c r="H150" i="171"/>
  <c r="G150" i="171"/>
  <c r="F150" i="171"/>
  <c r="E150" i="171"/>
  <c r="D150" i="171"/>
  <c r="C150" i="171"/>
  <c r="I151" i="171"/>
  <c r="H151" i="171"/>
  <c r="G151" i="171"/>
  <c r="F151" i="171"/>
  <c r="E151" i="171"/>
  <c r="D151" i="171"/>
  <c r="C151" i="171"/>
  <c r="I136" i="171"/>
  <c r="H136" i="171"/>
  <c r="G136" i="171"/>
  <c r="F136" i="171"/>
  <c r="E136" i="171"/>
  <c r="D136" i="171"/>
  <c r="C136" i="171"/>
  <c r="I137" i="171"/>
  <c r="H137" i="171"/>
  <c r="G137" i="171"/>
  <c r="F137" i="171"/>
  <c r="E137" i="171"/>
  <c r="D137" i="171"/>
  <c r="C137" i="171"/>
  <c r="I120" i="171"/>
  <c r="H120" i="171"/>
  <c r="G120" i="171"/>
  <c r="F120" i="171"/>
  <c r="E120" i="171"/>
  <c r="D120" i="171"/>
  <c r="C120" i="171"/>
  <c r="I117" i="171"/>
  <c r="I121" i="171" s="1"/>
  <c r="H117" i="171"/>
  <c r="H121" i="171" s="1"/>
  <c r="G117" i="171"/>
  <c r="G121" i="171" s="1"/>
  <c r="F117" i="171"/>
  <c r="F121" i="171" s="1"/>
  <c r="E117" i="171"/>
  <c r="E121" i="171" s="1"/>
  <c r="D117" i="171"/>
  <c r="D121" i="171" s="1"/>
  <c r="C117" i="171"/>
  <c r="C121" i="171" s="1"/>
  <c r="I116" i="171"/>
  <c r="H116" i="171"/>
  <c r="G116" i="171"/>
  <c r="F116" i="171"/>
  <c r="E116" i="171"/>
  <c r="D116" i="171"/>
  <c r="C116" i="171"/>
  <c r="I114" i="171"/>
  <c r="I115" i="171" s="1"/>
  <c r="H114" i="171"/>
  <c r="H115" i="171" s="1"/>
  <c r="G114" i="171"/>
  <c r="G115" i="171" s="1"/>
  <c r="F114" i="171"/>
  <c r="F115" i="171" s="1"/>
  <c r="E114" i="171"/>
  <c r="E115" i="171" s="1"/>
  <c r="D114" i="171"/>
  <c r="D115" i="171" s="1"/>
  <c r="C114" i="171"/>
  <c r="C115" i="171" s="1"/>
  <c r="I104" i="171"/>
  <c r="H104" i="171"/>
  <c r="G104" i="171"/>
  <c r="F104" i="171"/>
  <c r="E104" i="171"/>
  <c r="D104" i="171"/>
  <c r="C104" i="171"/>
  <c r="I105" i="171"/>
  <c r="H105" i="171"/>
  <c r="G105" i="171"/>
  <c r="F105" i="171"/>
  <c r="E105" i="171"/>
  <c r="D105" i="171"/>
  <c r="C105" i="171"/>
  <c r="I90" i="171"/>
  <c r="H90" i="171"/>
  <c r="G90" i="171"/>
  <c r="F90" i="171"/>
  <c r="E90" i="171"/>
  <c r="D90" i="171"/>
  <c r="C90" i="171"/>
  <c r="I91" i="171"/>
  <c r="H91" i="171"/>
  <c r="G91" i="171"/>
  <c r="F91" i="171"/>
  <c r="E91" i="171"/>
  <c r="D91" i="171"/>
  <c r="C91" i="171"/>
  <c r="I74" i="171"/>
  <c r="H74" i="171"/>
  <c r="G74" i="171"/>
  <c r="F74" i="171"/>
  <c r="E74" i="171"/>
  <c r="D74" i="171"/>
  <c r="C74" i="171"/>
  <c r="I75" i="171"/>
  <c r="H75" i="171"/>
  <c r="G75" i="171"/>
  <c r="F75" i="171"/>
  <c r="E75" i="171"/>
  <c r="D75" i="171"/>
  <c r="C75" i="171"/>
  <c r="I60" i="171"/>
  <c r="H60" i="171"/>
  <c r="G60" i="171"/>
  <c r="F60" i="171"/>
  <c r="E60" i="171"/>
  <c r="D60" i="171"/>
  <c r="C60" i="171"/>
  <c r="I61" i="171"/>
  <c r="H61" i="171"/>
  <c r="G61" i="171"/>
  <c r="F61" i="171"/>
  <c r="E61" i="171"/>
  <c r="D61" i="171"/>
  <c r="C61" i="171"/>
  <c r="I44" i="171"/>
  <c r="H44" i="171"/>
  <c r="G44" i="171"/>
  <c r="F44" i="171"/>
  <c r="E44" i="171"/>
  <c r="D44" i="171"/>
  <c r="C44" i="171"/>
  <c r="I45" i="171"/>
  <c r="H45" i="171"/>
  <c r="G45" i="171"/>
  <c r="F45" i="171"/>
  <c r="E45" i="171"/>
  <c r="D45" i="171"/>
  <c r="C45" i="171"/>
  <c r="I30" i="171"/>
  <c r="H30" i="171"/>
  <c r="G30" i="171"/>
  <c r="F30" i="171"/>
  <c r="E30" i="171"/>
  <c r="D30" i="171"/>
  <c r="C30" i="171"/>
  <c r="I31" i="171"/>
  <c r="H31" i="171"/>
  <c r="G31" i="171"/>
  <c r="F31" i="171"/>
  <c r="E31" i="171"/>
  <c r="D31" i="171"/>
  <c r="C31" i="171"/>
  <c r="I16" i="171"/>
  <c r="H16" i="171"/>
  <c r="G16" i="171"/>
  <c r="F16" i="171"/>
  <c r="E16" i="171"/>
  <c r="D16" i="171"/>
  <c r="C16" i="171"/>
  <c r="I13" i="171"/>
  <c r="I17" i="171" s="1"/>
  <c r="H13" i="171"/>
  <c r="H17" i="171" s="1"/>
  <c r="G13" i="171"/>
  <c r="G17" i="171" s="1"/>
  <c r="F13" i="171"/>
  <c r="F17" i="171" s="1"/>
  <c r="E13" i="171"/>
  <c r="E17" i="171" s="1"/>
  <c r="D13" i="171"/>
  <c r="D17" i="171" s="1"/>
  <c r="C13" i="171"/>
  <c r="C17" i="171" s="1"/>
  <c r="I12" i="171"/>
  <c r="H12" i="171"/>
  <c r="G12" i="171"/>
  <c r="F12" i="171"/>
  <c r="E12" i="171"/>
  <c r="D12" i="171"/>
  <c r="C12" i="171"/>
  <c r="I10" i="171"/>
  <c r="I11" i="171" s="1"/>
  <c r="H10" i="171"/>
  <c r="H11" i="171" s="1"/>
  <c r="G10" i="171"/>
  <c r="G11" i="171" s="1"/>
  <c r="F10" i="171"/>
  <c r="F11" i="171" s="1"/>
  <c r="E10" i="171"/>
  <c r="E11" i="171" s="1"/>
  <c r="D10" i="171"/>
  <c r="D11" i="171" s="1"/>
  <c r="C10" i="171"/>
  <c r="C11" i="171" s="1"/>
  <c r="I192" i="170"/>
  <c r="H192" i="170"/>
  <c r="G192" i="170"/>
  <c r="F192" i="170"/>
  <c r="E192" i="170"/>
  <c r="D192" i="170"/>
  <c r="C192" i="170"/>
  <c r="I189" i="170"/>
  <c r="I193" i="170" s="1"/>
  <c r="H189" i="170"/>
  <c r="H193" i="170" s="1"/>
  <c r="G189" i="170"/>
  <c r="G193" i="170" s="1"/>
  <c r="F189" i="170"/>
  <c r="F193" i="170" s="1"/>
  <c r="E189" i="170"/>
  <c r="E193" i="170" s="1"/>
  <c r="D189" i="170"/>
  <c r="D193" i="170" s="1"/>
  <c r="C189" i="170"/>
  <c r="C193" i="170" s="1"/>
  <c r="I188" i="170"/>
  <c r="H188" i="170"/>
  <c r="G188" i="170"/>
  <c r="F188" i="170"/>
  <c r="E188" i="170"/>
  <c r="D188" i="170"/>
  <c r="C188" i="170"/>
  <c r="I186" i="170"/>
  <c r="I187" i="170" s="1"/>
  <c r="H186" i="170"/>
  <c r="H187" i="170" s="1"/>
  <c r="G186" i="170"/>
  <c r="G187" i="170" s="1"/>
  <c r="F186" i="170"/>
  <c r="F187" i="170" s="1"/>
  <c r="E186" i="170"/>
  <c r="E187" i="170" s="1"/>
  <c r="D186" i="170"/>
  <c r="D187" i="170" s="1"/>
  <c r="C186" i="170"/>
  <c r="C187" i="170" s="1"/>
  <c r="I178" i="170"/>
  <c r="H178" i="170"/>
  <c r="G178" i="170"/>
  <c r="F178" i="170"/>
  <c r="E178" i="170"/>
  <c r="D178" i="170"/>
  <c r="C178" i="170"/>
  <c r="I175" i="170"/>
  <c r="I179" i="170" s="1"/>
  <c r="H175" i="170"/>
  <c r="H179" i="170" s="1"/>
  <c r="G175" i="170"/>
  <c r="G179" i="170" s="1"/>
  <c r="F175" i="170"/>
  <c r="F179" i="170" s="1"/>
  <c r="E175" i="170"/>
  <c r="E179" i="170" s="1"/>
  <c r="D175" i="170"/>
  <c r="D179" i="170" s="1"/>
  <c r="C175" i="170"/>
  <c r="C179" i="170" s="1"/>
  <c r="I174" i="170"/>
  <c r="H174" i="170"/>
  <c r="G174" i="170"/>
  <c r="F174" i="170"/>
  <c r="E174" i="170"/>
  <c r="D174" i="170"/>
  <c r="C174" i="170"/>
  <c r="I172" i="170"/>
  <c r="I173" i="170" s="1"/>
  <c r="H172" i="170"/>
  <c r="H173" i="170" s="1"/>
  <c r="G172" i="170"/>
  <c r="G173" i="170" s="1"/>
  <c r="F172" i="170"/>
  <c r="F173" i="170" s="1"/>
  <c r="E172" i="170"/>
  <c r="E173" i="170" s="1"/>
  <c r="D172" i="170"/>
  <c r="D173" i="170" s="1"/>
  <c r="C172" i="170"/>
  <c r="C173" i="170" s="1"/>
  <c r="I164" i="170"/>
  <c r="H164" i="170"/>
  <c r="G164" i="170"/>
  <c r="F164" i="170"/>
  <c r="E164" i="170"/>
  <c r="D164" i="170"/>
  <c r="C164" i="170"/>
  <c r="I161" i="170"/>
  <c r="I165" i="170" s="1"/>
  <c r="H161" i="170"/>
  <c r="H165" i="170" s="1"/>
  <c r="G161" i="170"/>
  <c r="G165" i="170" s="1"/>
  <c r="F161" i="170"/>
  <c r="F165" i="170" s="1"/>
  <c r="E161" i="170"/>
  <c r="E165" i="170" s="1"/>
  <c r="D161" i="170"/>
  <c r="D165" i="170" s="1"/>
  <c r="C161" i="170"/>
  <c r="C165" i="170" s="1"/>
  <c r="I160" i="170"/>
  <c r="H160" i="170"/>
  <c r="G160" i="170"/>
  <c r="F160" i="170"/>
  <c r="E160" i="170"/>
  <c r="D160" i="170"/>
  <c r="C160" i="170"/>
  <c r="I158" i="170"/>
  <c r="I159" i="170" s="1"/>
  <c r="H158" i="170"/>
  <c r="H159" i="170" s="1"/>
  <c r="G158" i="170"/>
  <c r="G159" i="170" s="1"/>
  <c r="F158" i="170"/>
  <c r="F159" i="170" s="1"/>
  <c r="E158" i="170"/>
  <c r="E159" i="170" s="1"/>
  <c r="D158" i="170"/>
  <c r="D159" i="170" s="1"/>
  <c r="C158" i="170"/>
  <c r="C159" i="170" s="1"/>
  <c r="I150" i="170"/>
  <c r="H150" i="170"/>
  <c r="G150" i="170"/>
  <c r="F150" i="170"/>
  <c r="E150" i="170"/>
  <c r="D150" i="170"/>
  <c r="C150" i="170"/>
  <c r="I147" i="170"/>
  <c r="I151" i="170" s="1"/>
  <c r="H147" i="170"/>
  <c r="H151" i="170" s="1"/>
  <c r="G147" i="170"/>
  <c r="G151" i="170" s="1"/>
  <c r="F147" i="170"/>
  <c r="F151" i="170" s="1"/>
  <c r="E147" i="170"/>
  <c r="E151" i="170" s="1"/>
  <c r="D147" i="170"/>
  <c r="D151" i="170" s="1"/>
  <c r="C147" i="170"/>
  <c r="C151" i="170" s="1"/>
  <c r="I146" i="170"/>
  <c r="H146" i="170"/>
  <c r="G146" i="170"/>
  <c r="F146" i="170"/>
  <c r="E146" i="170"/>
  <c r="D146" i="170"/>
  <c r="C146" i="170"/>
  <c r="I144" i="170"/>
  <c r="I145" i="170" s="1"/>
  <c r="H144" i="170"/>
  <c r="H145" i="170" s="1"/>
  <c r="G144" i="170"/>
  <c r="G145" i="170" s="1"/>
  <c r="F144" i="170"/>
  <c r="F145" i="170" s="1"/>
  <c r="E144" i="170"/>
  <c r="E145" i="170" s="1"/>
  <c r="D144" i="170"/>
  <c r="D145" i="170" s="1"/>
  <c r="C144" i="170"/>
  <c r="C145" i="170" s="1"/>
  <c r="I136" i="170"/>
  <c r="H136" i="170"/>
  <c r="G136" i="170"/>
  <c r="F136" i="170"/>
  <c r="E136" i="170"/>
  <c r="D136" i="170"/>
  <c r="C136" i="170"/>
  <c r="I133" i="170"/>
  <c r="I137" i="170" s="1"/>
  <c r="H133" i="170"/>
  <c r="H137" i="170" s="1"/>
  <c r="G133" i="170"/>
  <c r="G137" i="170" s="1"/>
  <c r="F133" i="170"/>
  <c r="F137" i="170" s="1"/>
  <c r="E133" i="170"/>
  <c r="E137" i="170" s="1"/>
  <c r="D133" i="170"/>
  <c r="D137" i="170" s="1"/>
  <c r="C133" i="170"/>
  <c r="C137" i="170" s="1"/>
  <c r="I132" i="170"/>
  <c r="H132" i="170"/>
  <c r="G132" i="170"/>
  <c r="F132" i="170"/>
  <c r="E132" i="170"/>
  <c r="D132" i="170"/>
  <c r="C132" i="170"/>
  <c r="I130" i="170"/>
  <c r="I131" i="170" s="1"/>
  <c r="H130" i="170"/>
  <c r="H131" i="170" s="1"/>
  <c r="G130" i="170"/>
  <c r="G131" i="170" s="1"/>
  <c r="F130" i="170"/>
  <c r="F131" i="170" s="1"/>
  <c r="E130" i="170"/>
  <c r="E131" i="170" s="1"/>
  <c r="D130" i="170"/>
  <c r="D131" i="170" s="1"/>
  <c r="C130" i="170"/>
  <c r="C131" i="170" s="1"/>
  <c r="I120" i="170"/>
  <c r="H120" i="170"/>
  <c r="G120" i="170"/>
  <c r="F120" i="170"/>
  <c r="E120" i="170"/>
  <c r="D120" i="170"/>
  <c r="C120" i="170"/>
  <c r="I117" i="170"/>
  <c r="I121" i="170" s="1"/>
  <c r="H117" i="170"/>
  <c r="H121" i="170" s="1"/>
  <c r="G117" i="170"/>
  <c r="G121" i="170" s="1"/>
  <c r="F117" i="170"/>
  <c r="F121" i="170" s="1"/>
  <c r="E117" i="170"/>
  <c r="E121" i="170" s="1"/>
  <c r="D117" i="170"/>
  <c r="D121" i="170" s="1"/>
  <c r="C117" i="170"/>
  <c r="C121" i="170" s="1"/>
  <c r="I116" i="170"/>
  <c r="H116" i="170"/>
  <c r="G116" i="170"/>
  <c r="F116" i="170"/>
  <c r="E116" i="170"/>
  <c r="D116" i="170"/>
  <c r="C116" i="170"/>
  <c r="I114" i="170"/>
  <c r="I115" i="170" s="1"/>
  <c r="H114" i="170"/>
  <c r="H115" i="170" s="1"/>
  <c r="G114" i="170"/>
  <c r="G115" i="170" s="1"/>
  <c r="F114" i="170"/>
  <c r="F115" i="170" s="1"/>
  <c r="E114" i="170"/>
  <c r="E115" i="170" s="1"/>
  <c r="D114" i="170"/>
  <c r="D115" i="170" s="1"/>
  <c r="C114" i="170"/>
  <c r="C115" i="170" s="1"/>
  <c r="I104" i="170"/>
  <c r="H104" i="170"/>
  <c r="G104" i="170"/>
  <c r="F104" i="170"/>
  <c r="E104" i="170"/>
  <c r="D104" i="170"/>
  <c r="C104" i="170"/>
  <c r="I101" i="170"/>
  <c r="I105" i="170" s="1"/>
  <c r="H101" i="170"/>
  <c r="H105" i="170" s="1"/>
  <c r="G101" i="170"/>
  <c r="G105" i="170" s="1"/>
  <c r="F101" i="170"/>
  <c r="F105" i="170" s="1"/>
  <c r="E101" i="170"/>
  <c r="E105" i="170" s="1"/>
  <c r="D101" i="170"/>
  <c r="D105" i="170" s="1"/>
  <c r="C101" i="170"/>
  <c r="C105" i="170" s="1"/>
  <c r="I100" i="170"/>
  <c r="H100" i="170"/>
  <c r="G100" i="170"/>
  <c r="F100" i="170"/>
  <c r="E100" i="170"/>
  <c r="D100" i="170"/>
  <c r="C100" i="170"/>
  <c r="I98" i="170"/>
  <c r="I99" i="170" s="1"/>
  <c r="H98" i="170"/>
  <c r="H99" i="170" s="1"/>
  <c r="G98" i="170"/>
  <c r="G99" i="170" s="1"/>
  <c r="F98" i="170"/>
  <c r="F99" i="170" s="1"/>
  <c r="E98" i="170"/>
  <c r="E99" i="170" s="1"/>
  <c r="D98" i="170"/>
  <c r="D99" i="170" s="1"/>
  <c r="C98" i="170"/>
  <c r="C99" i="170" s="1"/>
  <c r="I90" i="170"/>
  <c r="H90" i="170"/>
  <c r="G90" i="170"/>
  <c r="F90" i="170"/>
  <c r="E90" i="170"/>
  <c r="D90" i="170"/>
  <c r="C90" i="170"/>
  <c r="I87" i="170"/>
  <c r="I91" i="170" s="1"/>
  <c r="H87" i="170"/>
  <c r="H91" i="170" s="1"/>
  <c r="G87" i="170"/>
  <c r="G91" i="170" s="1"/>
  <c r="F87" i="170"/>
  <c r="F91" i="170" s="1"/>
  <c r="E87" i="170"/>
  <c r="E91" i="170" s="1"/>
  <c r="D87" i="170"/>
  <c r="D91" i="170" s="1"/>
  <c r="C87" i="170"/>
  <c r="C91" i="170" s="1"/>
  <c r="I86" i="170"/>
  <c r="H86" i="170"/>
  <c r="G86" i="170"/>
  <c r="F86" i="170"/>
  <c r="E86" i="170"/>
  <c r="D86" i="170"/>
  <c r="C86" i="170"/>
  <c r="I84" i="170"/>
  <c r="I85" i="170" s="1"/>
  <c r="H84" i="170"/>
  <c r="H85" i="170" s="1"/>
  <c r="G84" i="170"/>
  <c r="G85" i="170" s="1"/>
  <c r="F84" i="170"/>
  <c r="F85" i="170" s="1"/>
  <c r="E84" i="170"/>
  <c r="E85" i="170" s="1"/>
  <c r="D84" i="170"/>
  <c r="D85" i="170" s="1"/>
  <c r="C84" i="170"/>
  <c r="C85" i="170" s="1"/>
  <c r="I74" i="170"/>
  <c r="H74" i="170"/>
  <c r="G74" i="170"/>
  <c r="F74" i="170"/>
  <c r="E74" i="170"/>
  <c r="D74" i="170"/>
  <c r="C74" i="170"/>
  <c r="I71" i="170"/>
  <c r="I75" i="170" s="1"/>
  <c r="H71" i="170"/>
  <c r="H75" i="170" s="1"/>
  <c r="G71" i="170"/>
  <c r="G75" i="170" s="1"/>
  <c r="F71" i="170"/>
  <c r="F75" i="170" s="1"/>
  <c r="E71" i="170"/>
  <c r="E75" i="170" s="1"/>
  <c r="D71" i="170"/>
  <c r="D75" i="170" s="1"/>
  <c r="C71" i="170"/>
  <c r="C75" i="170" s="1"/>
  <c r="I70" i="170"/>
  <c r="H70" i="170"/>
  <c r="G70" i="170"/>
  <c r="F70" i="170"/>
  <c r="E70" i="170"/>
  <c r="D70" i="170"/>
  <c r="C70" i="170"/>
  <c r="I68" i="170"/>
  <c r="I69" i="170" s="1"/>
  <c r="H68" i="170"/>
  <c r="H69" i="170" s="1"/>
  <c r="G68" i="170"/>
  <c r="G69" i="170" s="1"/>
  <c r="F68" i="170"/>
  <c r="F69" i="170" s="1"/>
  <c r="E68" i="170"/>
  <c r="E69" i="170" s="1"/>
  <c r="D68" i="170"/>
  <c r="D69" i="170" s="1"/>
  <c r="C68" i="170"/>
  <c r="C69" i="170" s="1"/>
  <c r="I60" i="170"/>
  <c r="H60" i="170"/>
  <c r="G60" i="170"/>
  <c r="F60" i="170"/>
  <c r="E60" i="170"/>
  <c r="D60" i="170"/>
  <c r="C60" i="170"/>
  <c r="I57" i="170"/>
  <c r="I61" i="170" s="1"/>
  <c r="H57" i="170"/>
  <c r="H61" i="170" s="1"/>
  <c r="G57" i="170"/>
  <c r="G61" i="170" s="1"/>
  <c r="F57" i="170"/>
  <c r="F61" i="170" s="1"/>
  <c r="E57" i="170"/>
  <c r="E61" i="170" s="1"/>
  <c r="D57" i="170"/>
  <c r="D61" i="170" s="1"/>
  <c r="C57" i="170"/>
  <c r="C61" i="170" s="1"/>
  <c r="I56" i="170"/>
  <c r="H56" i="170"/>
  <c r="G56" i="170"/>
  <c r="F56" i="170"/>
  <c r="E56" i="170"/>
  <c r="D56" i="170"/>
  <c r="C56" i="170"/>
  <c r="I54" i="170"/>
  <c r="I55" i="170" s="1"/>
  <c r="H54" i="170"/>
  <c r="H55" i="170" s="1"/>
  <c r="G54" i="170"/>
  <c r="G55" i="170" s="1"/>
  <c r="F54" i="170"/>
  <c r="F55" i="170" s="1"/>
  <c r="E54" i="170"/>
  <c r="E55" i="170" s="1"/>
  <c r="D54" i="170"/>
  <c r="D55" i="170" s="1"/>
  <c r="C54" i="170"/>
  <c r="C55" i="170" s="1"/>
  <c r="I44" i="170"/>
  <c r="H44" i="170"/>
  <c r="G44" i="170"/>
  <c r="F44" i="170"/>
  <c r="E44" i="170"/>
  <c r="D44" i="170"/>
  <c r="C44" i="170"/>
  <c r="I41" i="170"/>
  <c r="I45" i="170" s="1"/>
  <c r="H41" i="170"/>
  <c r="H45" i="170" s="1"/>
  <c r="G41" i="170"/>
  <c r="G45" i="170" s="1"/>
  <c r="F41" i="170"/>
  <c r="F45" i="170" s="1"/>
  <c r="E41" i="170"/>
  <c r="E45" i="170" s="1"/>
  <c r="D41" i="170"/>
  <c r="D45" i="170" s="1"/>
  <c r="C41" i="170"/>
  <c r="C45" i="170" s="1"/>
  <c r="I40" i="170"/>
  <c r="H40" i="170"/>
  <c r="G40" i="170"/>
  <c r="F40" i="170"/>
  <c r="E40" i="170"/>
  <c r="D40" i="170"/>
  <c r="C40" i="170"/>
  <c r="I38" i="170"/>
  <c r="I39" i="170" s="1"/>
  <c r="H38" i="170"/>
  <c r="H39" i="170" s="1"/>
  <c r="G38" i="170"/>
  <c r="G39" i="170" s="1"/>
  <c r="F38" i="170"/>
  <c r="F39" i="170" s="1"/>
  <c r="E38" i="170"/>
  <c r="E39" i="170" s="1"/>
  <c r="D38" i="170"/>
  <c r="D39" i="170" s="1"/>
  <c r="C38" i="170"/>
  <c r="C39" i="170" s="1"/>
  <c r="I30" i="170"/>
  <c r="H30" i="170"/>
  <c r="G30" i="170"/>
  <c r="F30" i="170"/>
  <c r="E30" i="170"/>
  <c r="D30" i="170"/>
  <c r="C30" i="170"/>
  <c r="I27" i="170"/>
  <c r="I31" i="170" s="1"/>
  <c r="H27" i="170"/>
  <c r="H31" i="170" s="1"/>
  <c r="G27" i="170"/>
  <c r="G31" i="170" s="1"/>
  <c r="F27" i="170"/>
  <c r="F31" i="170" s="1"/>
  <c r="E27" i="170"/>
  <c r="E31" i="170" s="1"/>
  <c r="D27" i="170"/>
  <c r="D31" i="170" s="1"/>
  <c r="C27" i="170"/>
  <c r="C31" i="170" s="1"/>
  <c r="I26" i="170"/>
  <c r="H26" i="170"/>
  <c r="G26" i="170"/>
  <c r="F26" i="170"/>
  <c r="E26" i="170"/>
  <c r="D26" i="170"/>
  <c r="C26" i="170"/>
  <c r="I24" i="170"/>
  <c r="I25" i="170" s="1"/>
  <c r="H24" i="170"/>
  <c r="H25" i="170" s="1"/>
  <c r="G24" i="170"/>
  <c r="G25" i="170" s="1"/>
  <c r="F24" i="170"/>
  <c r="F25" i="170" s="1"/>
  <c r="E24" i="170"/>
  <c r="E25" i="170" s="1"/>
  <c r="D24" i="170"/>
  <c r="D25" i="170" s="1"/>
  <c r="C24" i="170"/>
  <c r="C25" i="170" s="1"/>
  <c r="I16" i="170"/>
  <c r="H16" i="170"/>
  <c r="G16" i="170"/>
  <c r="F16" i="170"/>
  <c r="E16" i="170"/>
  <c r="D16" i="170"/>
  <c r="C16" i="170"/>
  <c r="I13" i="170"/>
  <c r="I17" i="170" s="1"/>
  <c r="H13" i="170"/>
  <c r="H17" i="170" s="1"/>
  <c r="G13" i="170"/>
  <c r="G17" i="170" s="1"/>
  <c r="F13" i="170"/>
  <c r="F17" i="170" s="1"/>
  <c r="E13" i="170"/>
  <c r="E17" i="170" s="1"/>
  <c r="D13" i="170"/>
  <c r="D17" i="170" s="1"/>
  <c r="C13" i="170"/>
  <c r="C17" i="170" s="1"/>
  <c r="I12" i="170"/>
  <c r="H12" i="170"/>
  <c r="G12" i="170"/>
  <c r="F12" i="170"/>
  <c r="E12" i="170"/>
  <c r="D12" i="170"/>
  <c r="C12" i="170"/>
  <c r="I10" i="170"/>
  <c r="I11" i="170" s="1"/>
  <c r="H10" i="170"/>
  <c r="H11" i="170" s="1"/>
  <c r="G10" i="170"/>
  <c r="G11" i="170" s="1"/>
  <c r="F10" i="170"/>
  <c r="F11" i="170" s="1"/>
  <c r="E10" i="170"/>
  <c r="E11" i="170" s="1"/>
  <c r="D10" i="170"/>
  <c r="D11" i="170" s="1"/>
  <c r="C10" i="170"/>
  <c r="C11" i="170" s="1"/>
  <c r="I192" i="169"/>
  <c r="H192" i="169"/>
  <c r="G192" i="169"/>
  <c r="F192" i="169"/>
  <c r="E192" i="169"/>
  <c r="D192" i="169"/>
  <c r="C192" i="169"/>
  <c r="I189" i="169"/>
  <c r="I193" i="169" s="1"/>
  <c r="H189" i="169"/>
  <c r="H193" i="169" s="1"/>
  <c r="G189" i="169"/>
  <c r="G193" i="169" s="1"/>
  <c r="F189" i="169"/>
  <c r="F193" i="169" s="1"/>
  <c r="E189" i="169"/>
  <c r="E193" i="169" s="1"/>
  <c r="D189" i="169"/>
  <c r="D193" i="169" s="1"/>
  <c r="C189" i="169"/>
  <c r="C193" i="169" s="1"/>
  <c r="I188" i="169"/>
  <c r="H188" i="169"/>
  <c r="G188" i="169"/>
  <c r="F188" i="169"/>
  <c r="E188" i="169"/>
  <c r="D188" i="169"/>
  <c r="C188" i="169"/>
  <c r="I186" i="169"/>
  <c r="I187" i="169" s="1"/>
  <c r="H186" i="169"/>
  <c r="H187" i="169" s="1"/>
  <c r="G186" i="169"/>
  <c r="G187" i="169" s="1"/>
  <c r="F186" i="169"/>
  <c r="F187" i="169" s="1"/>
  <c r="E186" i="169"/>
  <c r="E187" i="169" s="1"/>
  <c r="D186" i="169"/>
  <c r="D187" i="169" s="1"/>
  <c r="C186" i="169"/>
  <c r="C187" i="169" s="1"/>
  <c r="I178" i="169"/>
  <c r="H178" i="169"/>
  <c r="G178" i="169"/>
  <c r="F178" i="169"/>
  <c r="E178" i="169"/>
  <c r="D178" i="169"/>
  <c r="C178" i="169"/>
  <c r="I175" i="169"/>
  <c r="I179" i="169" s="1"/>
  <c r="H175" i="169"/>
  <c r="H179" i="169" s="1"/>
  <c r="G175" i="169"/>
  <c r="G179" i="169" s="1"/>
  <c r="F175" i="169"/>
  <c r="F179" i="169" s="1"/>
  <c r="E175" i="169"/>
  <c r="E179" i="169" s="1"/>
  <c r="D175" i="169"/>
  <c r="D179" i="169" s="1"/>
  <c r="C175" i="169"/>
  <c r="C179" i="169" s="1"/>
  <c r="I174" i="169"/>
  <c r="H174" i="169"/>
  <c r="G174" i="169"/>
  <c r="F174" i="169"/>
  <c r="E174" i="169"/>
  <c r="D174" i="169"/>
  <c r="C174" i="169"/>
  <c r="I172" i="169"/>
  <c r="I173" i="169" s="1"/>
  <c r="H172" i="169"/>
  <c r="H173" i="169" s="1"/>
  <c r="G172" i="169"/>
  <c r="G173" i="169" s="1"/>
  <c r="F172" i="169"/>
  <c r="F173" i="169" s="1"/>
  <c r="E172" i="169"/>
  <c r="E173" i="169" s="1"/>
  <c r="D172" i="169"/>
  <c r="D173" i="169" s="1"/>
  <c r="C172" i="169"/>
  <c r="C173" i="169" s="1"/>
  <c r="I164" i="169"/>
  <c r="H164" i="169"/>
  <c r="G164" i="169"/>
  <c r="F164" i="169"/>
  <c r="E164" i="169"/>
  <c r="D164" i="169"/>
  <c r="C164" i="169"/>
  <c r="I161" i="169"/>
  <c r="I165" i="169" s="1"/>
  <c r="H161" i="169"/>
  <c r="H165" i="169" s="1"/>
  <c r="G161" i="169"/>
  <c r="G165" i="169" s="1"/>
  <c r="F161" i="169"/>
  <c r="F165" i="169" s="1"/>
  <c r="E161" i="169"/>
  <c r="E165" i="169" s="1"/>
  <c r="D161" i="169"/>
  <c r="D165" i="169" s="1"/>
  <c r="C161" i="169"/>
  <c r="C165" i="169" s="1"/>
  <c r="I160" i="169"/>
  <c r="H160" i="169"/>
  <c r="G160" i="169"/>
  <c r="F160" i="169"/>
  <c r="E160" i="169"/>
  <c r="D160" i="169"/>
  <c r="C160" i="169"/>
  <c r="I158" i="169"/>
  <c r="I159" i="169" s="1"/>
  <c r="H158" i="169"/>
  <c r="H159" i="169" s="1"/>
  <c r="G158" i="169"/>
  <c r="G159" i="169" s="1"/>
  <c r="F158" i="169"/>
  <c r="F159" i="169" s="1"/>
  <c r="E158" i="169"/>
  <c r="E159" i="169" s="1"/>
  <c r="D158" i="169"/>
  <c r="D159" i="169" s="1"/>
  <c r="C158" i="169"/>
  <c r="C159" i="169" s="1"/>
  <c r="I150" i="169"/>
  <c r="H150" i="169"/>
  <c r="G150" i="169"/>
  <c r="F150" i="169"/>
  <c r="E150" i="169"/>
  <c r="D150" i="169"/>
  <c r="C150" i="169"/>
  <c r="I147" i="169"/>
  <c r="I151" i="169" s="1"/>
  <c r="H147" i="169"/>
  <c r="H151" i="169" s="1"/>
  <c r="G147" i="169"/>
  <c r="G151" i="169" s="1"/>
  <c r="F147" i="169"/>
  <c r="F151" i="169" s="1"/>
  <c r="E147" i="169"/>
  <c r="E151" i="169" s="1"/>
  <c r="D147" i="169"/>
  <c r="D151" i="169" s="1"/>
  <c r="C147" i="169"/>
  <c r="C151" i="169" s="1"/>
  <c r="I146" i="169"/>
  <c r="H146" i="169"/>
  <c r="G146" i="169"/>
  <c r="F146" i="169"/>
  <c r="E146" i="169"/>
  <c r="D146" i="169"/>
  <c r="C146" i="169"/>
  <c r="I144" i="169"/>
  <c r="I145" i="169" s="1"/>
  <c r="H144" i="169"/>
  <c r="H145" i="169" s="1"/>
  <c r="G144" i="169"/>
  <c r="G145" i="169" s="1"/>
  <c r="F144" i="169"/>
  <c r="F145" i="169" s="1"/>
  <c r="E144" i="169"/>
  <c r="E145" i="169" s="1"/>
  <c r="D144" i="169"/>
  <c r="D145" i="169" s="1"/>
  <c r="C144" i="169"/>
  <c r="C145" i="169" s="1"/>
  <c r="I136" i="169"/>
  <c r="H136" i="169"/>
  <c r="G136" i="169"/>
  <c r="F136" i="169"/>
  <c r="E136" i="169"/>
  <c r="D136" i="169"/>
  <c r="C136" i="169"/>
  <c r="I133" i="169"/>
  <c r="I137" i="169" s="1"/>
  <c r="H133" i="169"/>
  <c r="H137" i="169" s="1"/>
  <c r="G133" i="169"/>
  <c r="G137" i="169" s="1"/>
  <c r="F133" i="169"/>
  <c r="F137" i="169" s="1"/>
  <c r="E133" i="169"/>
  <c r="E137" i="169" s="1"/>
  <c r="D133" i="169"/>
  <c r="D137" i="169" s="1"/>
  <c r="C133" i="169"/>
  <c r="C137" i="169" s="1"/>
  <c r="I132" i="169"/>
  <c r="H132" i="169"/>
  <c r="G132" i="169"/>
  <c r="F132" i="169"/>
  <c r="E132" i="169"/>
  <c r="D132" i="169"/>
  <c r="C132" i="169"/>
  <c r="I130" i="169"/>
  <c r="I131" i="169" s="1"/>
  <c r="H130" i="169"/>
  <c r="H131" i="169" s="1"/>
  <c r="G130" i="169"/>
  <c r="G131" i="169" s="1"/>
  <c r="F130" i="169"/>
  <c r="F131" i="169" s="1"/>
  <c r="E130" i="169"/>
  <c r="E131" i="169" s="1"/>
  <c r="D130" i="169"/>
  <c r="D131" i="169" s="1"/>
  <c r="C130" i="169"/>
  <c r="C131" i="169" s="1"/>
  <c r="I120" i="169"/>
  <c r="H120" i="169"/>
  <c r="G120" i="169"/>
  <c r="F120" i="169"/>
  <c r="E120" i="169"/>
  <c r="D120" i="169"/>
  <c r="C120" i="169"/>
  <c r="I117" i="169"/>
  <c r="I121" i="169" s="1"/>
  <c r="H117" i="169"/>
  <c r="H121" i="169" s="1"/>
  <c r="G117" i="169"/>
  <c r="G121" i="169" s="1"/>
  <c r="F117" i="169"/>
  <c r="F121" i="169" s="1"/>
  <c r="E117" i="169"/>
  <c r="E121" i="169" s="1"/>
  <c r="D117" i="169"/>
  <c r="D121" i="169" s="1"/>
  <c r="C117" i="169"/>
  <c r="C121" i="169" s="1"/>
  <c r="I116" i="169"/>
  <c r="H116" i="169"/>
  <c r="G116" i="169"/>
  <c r="F116" i="169"/>
  <c r="E116" i="169"/>
  <c r="D116" i="169"/>
  <c r="C116" i="169"/>
  <c r="I114" i="169"/>
  <c r="I115" i="169" s="1"/>
  <c r="H114" i="169"/>
  <c r="H115" i="169" s="1"/>
  <c r="G114" i="169"/>
  <c r="G115" i="169" s="1"/>
  <c r="F114" i="169"/>
  <c r="F115" i="169" s="1"/>
  <c r="E114" i="169"/>
  <c r="E115" i="169" s="1"/>
  <c r="D114" i="169"/>
  <c r="D115" i="169" s="1"/>
  <c r="C114" i="169"/>
  <c r="C115" i="169" s="1"/>
  <c r="I104" i="169"/>
  <c r="H104" i="169"/>
  <c r="G104" i="169"/>
  <c r="F104" i="169"/>
  <c r="E104" i="169"/>
  <c r="D104" i="169"/>
  <c r="C104" i="169"/>
  <c r="I105" i="169"/>
  <c r="H105" i="169"/>
  <c r="G105" i="169"/>
  <c r="F105" i="169"/>
  <c r="E105" i="169"/>
  <c r="D105" i="169"/>
  <c r="C105" i="169"/>
  <c r="I90" i="169"/>
  <c r="H90" i="169"/>
  <c r="G90" i="169"/>
  <c r="F90" i="169"/>
  <c r="E90" i="169"/>
  <c r="D90" i="169"/>
  <c r="C90" i="169"/>
  <c r="I91" i="169"/>
  <c r="H91" i="169"/>
  <c r="G91" i="169"/>
  <c r="F91" i="169"/>
  <c r="E91" i="169"/>
  <c r="D91" i="169"/>
  <c r="C91" i="169"/>
  <c r="I74" i="169"/>
  <c r="H74" i="169"/>
  <c r="G74" i="169"/>
  <c r="F74" i="169"/>
  <c r="E74" i="169"/>
  <c r="D74" i="169"/>
  <c r="C74" i="169"/>
  <c r="I75" i="169"/>
  <c r="H75" i="169"/>
  <c r="G75" i="169"/>
  <c r="F75" i="169"/>
  <c r="E75" i="169"/>
  <c r="D75" i="169"/>
  <c r="C75" i="169"/>
  <c r="I60" i="169"/>
  <c r="H60" i="169"/>
  <c r="G60" i="169"/>
  <c r="F60" i="169"/>
  <c r="E60" i="169"/>
  <c r="D60" i="169"/>
  <c r="C60" i="169"/>
  <c r="I61" i="169"/>
  <c r="H61" i="169"/>
  <c r="G61" i="169"/>
  <c r="F61" i="169"/>
  <c r="E61" i="169"/>
  <c r="D61" i="169"/>
  <c r="C61" i="169"/>
  <c r="I44" i="169"/>
  <c r="H44" i="169"/>
  <c r="G44" i="169"/>
  <c r="F44" i="169"/>
  <c r="E44" i="169"/>
  <c r="D44" i="169"/>
  <c r="C44" i="169"/>
  <c r="I45" i="169"/>
  <c r="H45" i="169"/>
  <c r="G45" i="169"/>
  <c r="F45" i="169"/>
  <c r="E45" i="169"/>
  <c r="D45" i="169"/>
  <c r="C45" i="169"/>
  <c r="I30" i="169"/>
  <c r="H30" i="169"/>
  <c r="G30" i="169"/>
  <c r="F30" i="169"/>
  <c r="E30" i="169"/>
  <c r="D30" i="169"/>
  <c r="C30" i="169"/>
  <c r="I31" i="169"/>
  <c r="H31" i="169"/>
  <c r="G31" i="169"/>
  <c r="F31" i="169"/>
  <c r="E31" i="169"/>
  <c r="D31" i="169"/>
  <c r="C31" i="169"/>
  <c r="I16" i="169"/>
  <c r="H16" i="169"/>
  <c r="G16" i="169"/>
  <c r="F16" i="169"/>
  <c r="E16" i="169"/>
  <c r="D16" i="169"/>
  <c r="C16" i="169"/>
  <c r="I13" i="169"/>
  <c r="I17" i="169" s="1"/>
  <c r="H13" i="169"/>
  <c r="H17" i="169" s="1"/>
  <c r="G13" i="169"/>
  <c r="G17" i="169" s="1"/>
  <c r="F13" i="169"/>
  <c r="F17" i="169" s="1"/>
  <c r="E13" i="169"/>
  <c r="E17" i="169" s="1"/>
  <c r="D13" i="169"/>
  <c r="D17" i="169" s="1"/>
  <c r="C13" i="169"/>
  <c r="C17" i="169" s="1"/>
  <c r="I12" i="169"/>
  <c r="H12" i="169"/>
  <c r="G12" i="169"/>
  <c r="F12" i="169"/>
  <c r="E12" i="169"/>
  <c r="D12" i="169"/>
  <c r="C12" i="169"/>
  <c r="I10" i="169"/>
  <c r="I11" i="169" s="1"/>
  <c r="H10" i="169"/>
  <c r="H11" i="169" s="1"/>
  <c r="G10" i="169"/>
  <c r="G11" i="169" s="1"/>
  <c r="F10" i="169"/>
  <c r="F11" i="169" s="1"/>
  <c r="E10" i="169"/>
  <c r="E11" i="169" s="1"/>
  <c r="D10" i="169"/>
  <c r="D11" i="169" s="1"/>
  <c r="C10" i="169"/>
  <c r="C11" i="169" s="1"/>
  <c r="I192" i="168"/>
  <c r="H192" i="168"/>
  <c r="G192" i="168"/>
  <c r="F192" i="168"/>
  <c r="E192" i="168"/>
  <c r="D192" i="168"/>
  <c r="C192" i="168"/>
  <c r="I189" i="168"/>
  <c r="I193" i="168" s="1"/>
  <c r="H189" i="168"/>
  <c r="H193" i="168" s="1"/>
  <c r="G189" i="168"/>
  <c r="G193" i="168" s="1"/>
  <c r="F189" i="168"/>
  <c r="F193" i="168" s="1"/>
  <c r="E189" i="168"/>
  <c r="E193" i="168" s="1"/>
  <c r="D189" i="168"/>
  <c r="D193" i="168" s="1"/>
  <c r="C189" i="168"/>
  <c r="C193" i="168" s="1"/>
  <c r="I188" i="168"/>
  <c r="H188" i="168"/>
  <c r="G188" i="168"/>
  <c r="F188" i="168"/>
  <c r="E188" i="168"/>
  <c r="D188" i="168"/>
  <c r="C188" i="168"/>
  <c r="I186" i="168"/>
  <c r="I187" i="168" s="1"/>
  <c r="H186" i="168"/>
  <c r="H187" i="168" s="1"/>
  <c r="G186" i="168"/>
  <c r="G187" i="168" s="1"/>
  <c r="F186" i="168"/>
  <c r="F187" i="168" s="1"/>
  <c r="E186" i="168"/>
  <c r="E187" i="168" s="1"/>
  <c r="D186" i="168"/>
  <c r="D187" i="168" s="1"/>
  <c r="C186" i="168"/>
  <c r="C187" i="168" s="1"/>
  <c r="I178" i="168"/>
  <c r="H178" i="168"/>
  <c r="G178" i="168"/>
  <c r="F178" i="168"/>
  <c r="E178" i="168"/>
  <c r="D178" i="168"/>
  <c r="C178" i="168"/>
  <c r="I175" i="168"/>
  <c r="I179" i="168" s="1"/>
  <c r="H175" i="168"/>
  <c r="H179" i="168" s="1"/>
  <c r="G175" i="168"/>
  <c r="G179" i="168" s="1"/>
  <c r="F175" i="168"/>
  <c r="F179" i="168" s="1"/>
  <c r="E175" i="168"/>
  <c r="E179" i="168" s="1"/>
  <c r="D175" i="168"/>
  <c r="D179" i="168" s="1"/>
  <c r="C175" i="168"/>
  <c r="C179" i="168" s="1"/>
  <c r="I174" i="168"/>
  <c r="H174" i="168"/>
  <c r="G174" i="168"/>
  <c r="F174" i="168"/>
  <c r="E174" i="168"/>
  <c r="D174" i="168"/>
  <c r="C174" i="168"/>
  <c r="I172" i="168"/>
  <c r="I173" i="168" s="1"/>
  <c r="H172" i="168"/>
  <c r="H173" i="168" s="1"/>
  <c r="G172" i="168"/>
  <c r="G173" i="168" s="1"/>
  <c r="F172" i="168"/>
  <c r="F173" i="168" s="1"/>
  <c r="E172" i="168"/>
  <c r="E173" i="168" s="1"/>
  <c r="D172" i="168"/>
  <c r="D173" i="168" s="1"/>
  <c r="C172" i="168"/>
  <c r="C173" i="168" s="1"/>
  <c r="I164" i="168"/>
  <c r="H164" i="168"/>
  <c r="G164" i="168"/>
  <c r="F164" i="168"/>
  <c r="E164" i="168"/>
  <c r="D164" i="168"/>
  <c r="C164" i="168"/>
  <c r="I161" i="168"/>
  <c r="I165" i="168" s="1"/>
  <c r="H161" i="168"/>
  <c r="H165" i="168" s="1"/>
  <c r="G161" i="168"/>
  <c r="G165" i="168" s="1"/>
  <c r="F161" i="168"/>
  <c r="F165" i="168" s="1"/>
  <c r="E161" i="168"/>
  <c r="E165" i="168" s="1"/>
  <c r="D161" i="168"/>
  <c r="D165" i="168" s="1"/>
  <c r="C161" i="168"/>
  <c r="C165" i="168" s="1"/>
  <c r="I160" i="168"/>
  <c r="H160" i="168"/>
  <c r="G160" i="168"/>
  <c r="F160" i="168"/>
  <c r="E160" i="168"/>
  <c r="D160" i="168"/>
  <c r="C160" i="168"/>
  <c r="I158" i="168"/>
  <c r="I159" i="168" s="1"/>
  <c r="H158" i="168"/>
  <c r="H159" i="168" s="1"/>
  <c r="G158" i="168"/>
  <c r="G159" i="168" s="1"/>
  <c r="F158" i="168"/>
  <c r="F159" i="168" s="1"/>
  <c r="E158" i="168"/>
  <c r="E159" i="168" s="1"/>
  <c r="D158" i="168"/>
  <c r="D159" i="168" s="1"/>
  <c r="C158" i="168"/>
  <c r="C159" i="168" s="1"/>
  <c r="I150" i="168"/>
  <c r="H150" i="168"/>
  <c r="G150" i="168"/>
  <c r="F150" i="168"/>
  <c r="E150" i="168"/>
  <c r="D150" i="168"/>
  <c r="C150" i="168"/>
  <c r="I147" i="168"/>
  <c r="I151" i="168" s="1"/>
  <c r="H147" i="168"/>
  <c r="H151" i="168" s="1"/>
  <c r="G147" i="168"/>
  <c r="G151" i="168" s="1"/>
  <c r="F147" i="168"/>
  <c r="F151" i="168" s="1"/>
  <c r="E147" i="168"/>
  <c r="E151" i="168" s="1"/>
  <c r="D147" i="168"/>
  <c r="D151" i="168" s="1"/>
  <c r="C147" i="168"/>
  <c r="C151" i="168" s="1"/>
  <c r="I146" i="168"/>
  <c r="H146" i="168"/>
  <c r="G146" i="168"/>
  <c r="F146" i="168"/>
  <c r="E146" i="168"/>
  <c r="D146" i="168"/>
  <c r="C146" i="168"/>
  <c r="I144" i="168"/>
  <c r="I145" i="168" s="1"/>
  <c r="H144" i="168"/>
  <c r="H145" i="168" s="1"/>
  <c r="G144" i="168"/>
  <c r="G145" i="168" s="1"/>
  <c r="F144" i="168"/>
  <c r="F145" i="168" s="1"/>
  <c r="E144" i="168"/>
  <c r="E145" i="168" s="1"/>
  <c r="D144" i="168"/>
  <c r="D145" i="168" s="1"/>
  <c r="C144" i="168"/>
  <c r="C145" i="168" s="1"/>
  <c r="I136" i="168"/>
  <c r="H136" i="168"/>
  <c r="G136" i="168"/>
  <c r="F136" i="168"/>
  <c r="E136" i="168"/>
  <c r="D136" i="168"/>
  <c r="C136" i="168"/>
  <c r="I133" i="168"/>
  <c r="I137" i="168" s="1"/>
  <c r="H133" i="168"/>
  <c r="H137" i="168" s="1"/>
  <c r="G133" i="168"/>
  <c r="G137" i="168" s="1"/>
  <c r="F133" i="168"/>
  <c r="F137" i="168" s="1"/>
  <c r="E133" i="168"/>
  <c r="E137" i="168" s="1"/>
  <c r="D133" i="168"/>
  <c r="D137" i="168" s="1"/>
  <c r="C133" i="168"/>
  <c r="C137" i="168" s="1"/>
  <c r="I132" i="168"/>
  <c r="H132" i="168"/>
  <c r="G132" i="168"/>
  <c r="F132" i="168"/>
  <c r="E132" i="168"/>
  <c r="D132" i="168"/>
  <c r="C132" i="168"/>
  <c r="I130" i="168"/>
  <c r="I131" i="168" s="1"/>
  <c r="H130" i="168"/>
  <c r="H131" i="168" s="1"/>
  <c r="G130" i="168"/>
  <c r="G131" i="168" s="1"/>
  <c r="F130" i="168"/>
  <c r="F131" i="168" s="1"/>
  <c r="E130" i="168"/>
  <c r="E131" i="168" s="1"/>
  <c r="D130" i="168"/>
  <c r="D131" i="168" s="1"/>
  <c r="C130" i="168"/>
  <c r="C131" i="168" s="1"/>
  <c r="I120" i="168"/>
  <c r="H120" i="168"/>
  <c r="G120" i="168"/>
  <c r="F120" i="168"/>
  <c r="E120" i="168"/>
  <c r="D120" i="168"/>
  <c r="C120" i="168"/>
  <c r="I117" i="168"/>
  <c r="I121" i="168" s="1"/>
  <c r="H117" i="168"/>
  <c r="H121" i="168" s="1"/>
  <c r="G117" i="168"/>
  <c r="G121" i="168" s="1"/>
  <c r="F117" i="168"/>
  <c r="F121" i="168" s="1"/>
  <c r="E117" i="168"/>
  <c r="E121" i="168" s="1"/>
  <c r="D117" i="168"/>
  <c r="D121" i="168" s="1"/>
  <c r="C117" i="168"/>
  <c r="C121" i="168" s="1"/>
  <c r="I116" i="168"/>
  <c r="H116" i="168"/>
  <c r="G116" i="168"/>
  <c r="F116" i="168"/>
  <c r="E116" i="168"/>
  <c r="D116" i="168"/>
  <c r="C116" i="168"/>
  <c r="I114" i="168"/>
  <c r="I115" i="168" s="1"/>
  <c r="H114" i="168"/>
  <c r="H115" i="168" s="1"/>
  <c r="G114" i="168"/>
  <c r="G115" i="168" s="1"/>
  <c r="F114" i="168"/>
  <c r="F115" i="168" s="1"/>
  <c r="E114" i="168"/>
  <c r="E115" i="168" s="1"/>
  <c r="D114" i="168"/>
  <c r="D115" i="168" s="1"/>
  <c r="C114" i="168"/>
  <c r="C115" i="168" s="1"/>
  <c r="I104" i="168"/>
  <c r="H104" i="168"/>
  <c r="G104" i="168"/>
  <c r="F104" i="168"/>
  <c r="E104" i="168"/>
  <c r="D104" i="168"/>
  <c r="C104" i="168"/>
  <c r="I105" i="168"/>
  <c r="H105" i="168"/>
  <c r="G105" i="168"/>
  <c r="F105" i="168"/>
  <c r="E105" i="168"/>
  <c r="D105" i="168"/>
  <c r="C105" i="168"/>
  <c r="I90" i="168"/>
  <c r="H90" i="168"/>
  <c r="G90" i="168"/>
  <c r="F90" i="168"/>
  <c r="E90" i="168"/>
  <c r="D90" i="168"/>
  <c r="C90" i="168"/>
  <c r="I91" i="168"/>
  <c r="H91" i="168"/>
  <c r="G91" i="168"/>
  <c r="F91" i="168"/>
  <c r="E91" i="168"/>
  <c r="D91" i="168"/>
  <c r="C91" i="168"/>
  <c r="I74" i="168"/>
  <c r="H74" i="168"/>
  <c r="G74" i="168"/>
  <c r="F74" i="168"/>
  <c r="E74" i="168"/>
  <c r="D74" i="168"/>
  <c r="C74" i="168"/>
  <c r="I75" i="168"/>
  <c r="H75" i="168"/>
  <c r="G75" i="168"/>
  <c r="F75" i="168"/>
  <c r="E75" i="168"/>
  <c r="D75" i="168"/>
  <c r="C75" i="168"/>
  <c r="I60" i="168"/>
  <c r="H60" i="168"/>
  <c r="G60" i="168"/>
  <c r="F60" i="168"/>
  <c r="E60" i="168"/>
  <c r="D60" i="168"/>
  <c r="C60" i="168"/>
  <c r="I61" i="168"/>
  <c r="H61" i="168"/>
  <c r="G61" i="168"/>
  <c r="F61" i="168"/>
  <c r="E61" i="168"/>
  <c r="D61" i="168"/>
  <c r="C61" i="168"/>
  <c r="I44" i="168"/>
  <c r="H44" i="168"/>
  <c r="G44" i="168"/>
  <c r="F44" i="168"/>
  <c r="E44" i="168"/>
  <c r="D44" i="168"/>
  <c r="C44" i="168"/>
  <c r="I45" i="168"/>
  <c r="H45" i="168"/>
  <c r="G45" i="168"/>
  <c r="F45" i="168"/>
  <c r="E45" i="168"/>
  <c r="D45" i="168"/>
  <c r="C45" i="168"/>
  <c r="I30" i="168"/>
  <c r="H30" i="168"/>
  <c r="G30" i="168"/>
  <c r="F30" i="168"/>
  <c r="E30" i="168"/>
  <c r="D30" i="168"/>
  <c r="C30" i="168"/>
  <c r="I31" i="168"/>
  <c r="H31" i="168"/>
  <c r="G31" i="168"/>
  <c r="F31" i="168"/>
  <c r="E31" i="168"/>
  <c r="D31" i="168"/>
  <c r="C31" i="168"/>
  <c r="I16" i="168"/>
  <c r="H16" i="168"/>
  <c r="G16" i="168"/>
  <c r="F16" i="168"/>
  <c r="E16" i="168"/>
  <c r="D16" i="168"/>
  <c r="C16" i="168"/>
  <c r="I13" i="168"/>
  <c r="I17" i="168" s="1"/>
  <c r="H13" i="168"/>
  <c r="H17" i="168" s="1"/>
  <c r="G13" i="168"/>
  <c r="G17" i="168" s="1"/>
  <c r="F13" i="168"/>
  <c r="F17" i="168" s="1"/>
  <c r="E13" i="168"/>
  <c r="E17" i="168" s="1"/>
  <c r="D13" i="168"/>
  <c r="D17" i="168" s="1"/>
  <c r="C13" i="168"/>
  <c r="C17" i="168" s="1"/>
  <c r="I12" i="168"/>
  <c r="H12" i="168"/>
  <c r="G12" i="168"/>
  <c r="F12" i="168"/>
  <c r="E12" i="168"/>
  <c r="D12" i="168"/>
  <c r="C12" i="168"/>
  <c r="I10" i="168"/>
  <c r="I11" i="168" s="1"/>
  <c r="H10" i="168"/>
  <c r="H11" i="168" s="1"/>
  <c r="G10" i="168"/>
  <c r="G11" i="168" s="1"/>
  <c r="F10" i="168"/>
  <c r="F11" i="168" s="1"/>
  <c r="E10" i="168"/>
  <c r="E11" i="168" s="1"/>
  <c r="D10" i="168"/>
  <c r="D11" i="168" s="1"/>
  <c r="C10" i="168"/>
  <c r="C11" i="168" s="1"/>
  <c r="I192" i="167"/>
  <c r="H192" i="167"/>
  <c r="G192" i="167"/>
  <c r="F192" i="167"/>
  <c r="E192" i="167"/>
  <c r="D192" i="167"/>
  <c r="C192" i="167"/>
  <c r="I189" i="167"/>
  <c r="I193" i="167" s="1"/>
  <c r="H189" i="167"/>
  <c r="H193" i="167" s="1"/>
  <c r="G189" i="167"/>
  <c r="G193" i="167" s="1"/>
  <c r="F189" i="167"/>
  <c r="F193" i="167" s="1"/>
  <c r="E189" i="167"/>
  <c r="E193" i="167" s="1"/>
  <c r="D189" i="167"/>
  <c r="D193" i="167" s="1"/>
  <c r="C189" i="167"/>
  <c r="C193" i="167" s="1"/>
  <c r="I188" i="167"/>
  <c r="H188" i="167"/>
  <c r="G188" i="167"/>
  <c r="F188" i="167"/>
  <c r="E188" i="167"/>
  <c r="D188" i="167"/>
  <c r="C188" i="167"/>
  <c r="I186" i="167"/>
  <c r="I187" i="167" s="1"/>
  <c r="H186" i="167"/>
  <c r="H187" i="167" s="1"/>
  <c r="G186" i="167"/>
  <c r="G187" i="167" s="1"/>
  <c r="F186" i="167"/>
  <c r="F187" i="167" s="1"/>
  <c r="E186" i="167"/>
  <c r="E187" i="167" s="1"/>
  <c r="D186" i="167"/>
  <c r="D187" i="167" s="1"/>
  <c r="C186" i="167"/>
  <c r="C187" i="167" s="1"/>
  <c r="I178" i="167"/>
  <c r="H178" i="167"/>
  <c r="G178" i="167"/>
  <c r="F178" i="167"/>
  <c r="E178" i="167"/>
  <c r="D178" i="167"/>
  <c r="C178" i="167"/>
  <c r="I175" i="167"/>
  <c r="I179" i="167" s="1"/>
  <c r="H175" i="167"/>
  <c r="H179" i="167" s="1"/>
  <c r="G175" i="167"/>
  <c r="G179" i="167" s="1"/>
  <c r="F175" i="167"/>
  <c r="F179" i="167" s="1"/>
  <c r="E175" i="167"/>
  <c r="E179" i="167" s="1"/>
  <c r="D175" i="167"/>
  <c r="D179" i="167" s="1"/>
  <c r="C175" i="167"/>
  <c r="C179" i="167" s="1"/>
  <c r="I174" i="167"/>
  <c r="H174" i="167"/>
  <c r="G174" i="167"/>
  <c r="F174" i="167"/>
  <c r="E174" i="167"/>
  <c r="D174" i="167"/>
  <c r="C174" i="167"/>
  <c r="I172" i="167"/>
  <c r="I173" i="167" s="1"/>
  <c r="H172" i="167"/>
  <c r="H173" i="167" s="1"/>
  <c r="G172" i="167"/>
  <c r="G173" i="167" s="1"/>
  <c r="F172" i="167"/>
  <c r="F173" i="167" s="1"/>
  <c r="E172" i="167"/>
  <c r="E173" i="167" s="1"/>
  <c r="D172" i="167"/>
  <c r="D173" i="167" s="1"/>
  <c r="C172" i="167"/>
  <c r="C173" i="167" s="1"/>
  <c r="I164" i="167"/>
  <c r="H164" i="167"/>
  <c r="G164" i="167"/>
  <c r="F164" i="167"/>
  <c r="E164" i="167"/>
  <c r="D164" i="167"/>
  <c r="C164" i="167"/>
  <c r="I161" i="167"/>
  <c r="I165" i="167" s="1"/>
  <c r="H161" i="167"/>
  <c r="H165" i="167" s="1"/>
  <c r="G161" i="167"/>
  <c r="G165" i="167" s="1"/>
  <c r="F161" i="167"/>
  <c r="F165" i="167" s="1"/>
  <c r="E161" i="167"/>
  <c r="E165" i="167" s="1"/>
  <c r="D161" i="167"/>
  <c r="D165" i="167" s="1"/>
  <c r="C161" i="167"/>
  <c r="C165" i="167" s="1"/>
  <c r="I160" i="167"/>
  <c r="H160" i="167"/>
  <c r="G160" i="167"/>
  <c r="F160" i="167"/>
  <c r="E160" i="167"/>
  <c r="D160" i="167"/>
  <c r="C160" i="167"/>
  <c r="I158" i="167"/>
  <c r="I159" i="167" s="1"/>
  <c r="H158" i="167"/>
  <c r="H159" i="167" s="1"/>
  <c r="G158" i="167"/>
  <c r="G159" i="167" s="1"/>
  <c r="F158" i="167"/>
  <c r="F159" i="167" s="1"/>
  <c r="E158" i="167"/>
  <c r="E159" i="167" s="1"/>
  <c r="D158" i="167"/>
  <c r="D159" i="167" s="1"/>
  <c r="C158" i="167"/>
  <c r="C159" i="167" s="1"/>
  <c r="I150" i="167"/>
  <c r="H150" i="167"/>
  <c r="G150" i="167"/>
  <c r="F150" i="167"/>
  <c r="E150" i="167"/>
  <c r="D150" i="167"/>
  <c r="C150" i="167"/>
  <c r="I147" i="167"/>
  <c r="I151" i="167" s="1"/>
  <c r="H147" i="167"/>
  <c r="H151" i="167" s="1"/>
  <c r="G147" i="167"/>
  <c r="G151" i="167" s="1"/>
  <c r="F147" i="167"/>
  <c r="F151" i="167" s="1"/>
  <c r="E147" i="167"/>
  <c r="E151" i="167" s="1"/>
  <c r="D147" i="167"/>
  <c r="D151" i="167" s="1"/>
  <c r="C147" i="167"/>
  <c r="C151" i="167" s="1"/>
  <c r="I146" i="167"/>
  <c r="H146" i="167"/>
  <c r="G146" i="167"/>
  <c r="F146" i="167"/>
  <c r="E146" i="167"/>
  <c r="D146" i="167"/>
  <c r="C146" i="167"/>
  <c r="I144" i="167"/>
  <c r="I145" i="167" s="1"/>
  <c r="H144" i="167"/>
  <c r="H145" i="167" s="1"/>
  <c r="G144" i="167"/>
  <c r="G145" i="167" s="1"/>
  <c r="F144" i="167"/>
  <c r="F145" i="167" s="1"/>
  <c r="E144" i="167"/>
  <c r="E145" i="167" s="1"/>
  <c r="D144" i="167"/>
  <c r="D145" i="167" s="1"/>
  <c r="C144" i="167"/>
  <c r="C145" i="167" s="1"/>
  <c r="I136" i="167"/>
  <c r="H136" i="167"/>
  <c r="G136" i="167"/>
  <c r="F136" i="167"/>
  <c r="E136" i="167"/>
  <c r="D136" i="167"/>
  <c r="C136" i="167"/>
  <c r="I133" i="167"/>
  <c r="I137" i="167" s="1"/>
  <c r="H133" i="167"/>
  <c r="H137" i="167" s="1"/>
  <c r="G133" i="167"/>
  <c r="G137" i="167" s="1"/>
  <c r="F133" i="167"/>
  <c r="F137" i="167" s="1"/>
  <c r="E133" i="167"/>
  <c r="E137" i="167" s="1"/>
  <c r="D133" i="167"/>
  <c r="D137" i="167" s="1"/>
  <c r="C133" i="167"/>
  <c r="C137" i="167" s="1"/>
  <c r="I132" i="167"/>
  <c r="H132" i="167"/>
  <c r="G132" i="167"/>
  <c r="F132" i="167"/>
  <c r="E132" i="167"/>
  <c r="D132" i="167"/>
  <c r="C132" i="167"/>
  <c r="I130" i="167"/>
  <c r="I131" i="167" s="1"/>
  <c r="H130" i="167"/>
  <c r="H131" i="167" s="1"/>
  <c r="G130" i="167"/>
  <c r="G131" i="167" s="1"/>
  <c r="F130" i="167"/>
  <c r="F131" i="167" s="1"/>
  <c r="E130" i="167"/>
  <c r="E131" i="167" s="1"/>
  <c r="D130" i="167"/>
  <c r="D131" i="167" s="1"/>
  <c r="C130" i="167"/>
  <c r="C131" i="167" s="1"/>
  <c r="I120" i="167"/>
  <c r="H120" i="167"/>
  <c r="G120" i="167"/>
  <c r="F120" i="167"/>
  <c r="E120" i="167"/>
  <c r="D120" i="167"/>
  <c r="C120" i="167"/>
  <c r="I117" i="167"/>
  <c r="I121" i="167" s="1"/>
  <c r="H117" i="167"/>
  <c r="H121" i="167" s="1"/>
  <c r="G117" i="167"/>
  <c r="G121" i="167" s="1"/>
  <c r="F117" i="167"/>
  <c r="F121" i="167" s="1"/>
  <c r="E117" i="167"/>
  <c r="E121" i="167" s="1"/>
  <c r="D117" i="167"/>
  <c r="D121" i="167" s="1"/>
  <c r="C117" i="167"/>
  <c r="C121" i="167" s="1"/>
  <c r="I116" i="167"/>
  <c r="H116" i="167"/>
  <c r="G116" i="167"/>
  <c r="F116" i="167"/>
  <c r="E116" i="167"/>
  <c r="D116" i="167"/>
  <c r="C116" i="167"/>
  <c r="I114" i="167"/>
  <c r="I115" i="167" s="1"/>
  <c r="H114" i="167"/>
  <c r="H115" i="167" s="1"/>
  <c r="G114" i="167"/>
  <c r="G115" i="167" s="1"/>
  <c r="F114" i="167"/>
  <c r="F115" i="167" s="1"/>
  <c r="E114" i="167"/>
  <c r="E115" i="167" s="1"/>
  <c r="D114" i="167"/>
  <c r="D115" i="167" s="1"/>
  <c r="C114" i="167"/>
  <c r="C115" i="167" s="1"/>
  <c r="I104" i="167"/>
  <c r="H104" i="167"/>
  <c r="G104" i="167"/>
  <c r="F104" i="167"/>
  <c r="E104" i="167"/>
  <c r="D104" i="167"/>
  <c r="C104" i="167"/>
  <c r="I101" i="167"/>
  <c r="I105" i="167" s="1"/>
  <c r="H101" i="167"/>
  <c r="H105" i="167" s="1"/>
  <c r="G101" i="167"/>
  <c r="G105" i="167" s="1"/>
  <c r="F101" i="167"/>
  <c r="F105" i="167" s="1"/>
  <c r="E101" i="167"/>
  <c r="E105" i="167" s="1"/>
  <c r="D101" i="167"/>
  <c r="D105" i="167" s="1"/>
  <c r="C101" i="167"/>
  <c r="C105" i="167" s="1"/>
  <c r="I100" i="167"/>
  <c r="H100" i="167"/>
  <c r="G100" i="167"/>
  <c r="F100" i="167"/>
  <c r="E100" i="167"/>
  <c r="D100" i="167"/>
  <c r="C100" i="167"/>
  <c r="I98" i="167"/>
  <c r="I99" i="167" s="1"/>
  <c r="H98" i="167"/>
  <c r="H99" i="167" s="1"/>
  <c r="G98" i="167"/>
  <c r="G99" i="167" s="1"/>
  <c r="F98" i="167"/>
  <c r="F99" i="167" s="1"/>
  <c r="E98" i="167"/>
  <c r="E99" i="167" s="1"/>
  <c r="D98" i="167"/>
  <c r="D99" i="167" s="1"/>
  <c r="C98" i="167"/>
  <c r="C99" i="167" s="1"/>
  <c r="I90" i="167"/>
  <c r="H90" i="167"/>
  <c r="G90" i="167"/>
  <c r="F90" i="167"/>
  <c r="E90" i="167"/>
  <c r="D90" i="167"/>
  <c r="C90" i="167"/>
  <c r="I87" i="167"/>
  <c r="I91" i="167" s="1"/>
  <c r="H87" i="167"/>
  <c r="H91" i="167" s="1"/>
  <c r="G87" i="167"/>
  <c r="G91" i="167" s="1"/>
  <c r="F87" i="167"/>
  <c r="F91" i="167" s="1"/>
  <c r="E87" i="167"/>
  <c r="E91" i="167" s="1"/>
  <c r="D87" i="167"/>
  <c r="D91" i="167" s="1"/>
  <c r="C87" i="167"/>
  <c r="C91" i="167" s="1"/>
  <c r="I86" i="167"/>
  <c r="H86" i="167"/>
  <c r="G86" i="167"/>
  <c r="F86" i="167"/>
  <c r="E86" i="167"/>
  <c r="D86" i="167"/>
  <c r="C86" i="167"/>
  <c r="I84" i="167"/>
  <c r="I85" i="167" s="1"/>
  <c r="H84" i="167"/>
  <c r="H85" i="167" s="1"/>
  <c r="G84" i="167"/>
  <c r="G85" i="167" s="1"/>
  <c r="F84" i="167"/>
  <c r="F85" i="167" s="1"/>
  <c r="E84" i="167"/>
  <c r="E85" i="167" s="1"/>
  <c r="D84" i="167"/>
  <c r="D85" i="167" s="1"/>
  <c r="C84" i="167"/>
  <c r="C85" i="167" s="1"/>
  <c r="I74" i="167"/>
  <c r="H74" i="167"/>
  <c r="G74" i="167"/>
  <c r="F74" i="167"/>
  <c r="E74" i="167"/>
  <c r="D74" i="167"/>
  <c r="C74" i="167"/>
  <c r="I75" i="167"/>
  <c r="H75" i="167"/>
  <c r="G75" i="167"/>
  <c r="F75" i="167"/>
  <c r="E75" i="167"/>
  <c r="D75" i="167"/>
  <c r="C75" i="167"/>
  <c r="I60" i="167"/>
  <c r="H60" i="167"/>
  <c r="G60" i="167"/>
  <c r="F60" i="167"/>
  <c r="E60" i="167"/>
  <c r="D60" i="167"/>
  <c r="C60" i="167"/>
  <c r="I61" i="167"/>
  <c r="H61" i="167"/>
  <c r="G61" i="167"/>
  <c r="F61" i="167"/>
  <c r="E61" i="167"/>
  <c r="D61" i="167"/>
  <c r="C61" i="167"/>
  <c r="I44" i="167"/>
  <c r="H44" i="167"/>
  <c r="G44" i="167"/>
  <c r="F44" i="167"/>
  <c r="E44" i="167"/>
  <c r="D44" i="167"/>
  <c r="C44" i="167"/>
  <c r="I45" i="167"/>
  <c r="H45" i="167"/>
  <c r="G45" i="167"/>
  <c r="F45" i="167"/>
  <c r="E45" i="167"/>
  <c r="D45" i="167"/>
  <c r="C45" i="167"/>
  <c r="I30" i="167"/>
  <c r="H30" i="167"/>
  <c r="G30" i="167"/>
  <c r="F30" i="167"/>
  <c r="E30" i="167"/>
  <c r="D30" i="167"/>
  <c r="C30" i="167"/>
  <c r="I31" i="167"/>
  <c r="H31" i="167"/>
  <c r="G31" i="167"/>
  <c r="F31" i="167"/>
  <c r="E31" i="167"/>
  <c r="D31" i="167"/>
  <c r="C31" i="167"/>
  <c r="I16" i="167"/>
  <c r="H16" i="167"/>
  <c r="G16" i="167"/>
  <c r="F16" i="167"/>
  <c r="E16" i="167"/>
  <c r="D16" i="167"/>
  <c r="C16" i="167"/>
  <c r="I13" i="167"/>
  <c r="I17" i="167" s="1"/>
  <c r="H13" i="167"/>
  <c r="H17" i="167" s="1"/>
  <c r="G13" i="167"/>
  <c r="G17" i="167" s="1"/>
  <c r="F13" i="167"/>
  <c r="F17" i="167" s="1"/>
  <c r="E13" i="167"/>
  <c r="E17" i="167" s="1"/>
  <c r="D13" i="167"/>
  <c r="D17" i="167" s="1"/>
  <c r="C13" i="167"/>
  <c r="C17" i="167" s="1"/>
  <c r="I12" i="167"/>
  <c r="H12" i="167"/>
  <c r="G12" i="167"/>
  <c r="F12" i="167"/>
  <c r="E12" i="167"/>
  <c r="D12" i="167"/>
  <c r="C12" i="167"/>
  <c r="I10" i="167"/>
  <c r="I11" i="167" s="1"/>
  <c r="H10" i="167"/>
  <c r="H11" i="167" s="1"/>
  <c r="G10" i="167"/>
  <c r="G11" i="167" s="1"/>
  <c r="F10" i="167"/>
  <c r="F11" i="167" s="1"/>
  <c r="E10" i="167"/>
  <c r="E11" i="167" s="1"/>
  <c r="D10" i="167"/>
  <c r="D11" i="167" s="1"/>
  <c r="C10" i="167"/>
  <c r="C11" i="167" s="1"/>
  <c r="I192" i="166"/>
  <c r="H192" i="166"/>
  <c r="G192" i="166"/>
  <c r="F192" i="166"/>
  <c r="E192" i="166"/>
  <c r="D192" i="166"/>
  <c r="C192" i="166"/>
  <c r="I189" i="166"/>
  <c r="I193" i="166" s="1"/>
  <c r="H189" i="166"/>
  <c r="H193" i="166" s="1"/>
  <c r="G189" i="166"/>
  <c r="G193" i="166" s="1"/>
  <c r="F189" i="166"/>
  <c r="F193" i="166" s="1"/>
  <c r="E189" i="166"/>
  <c r="E193" i="166" s="1"/>
  <c r="D189" i="166"/>
  <c r="D193" i="166" s="1"/>
  <c r="C189" i="166"/>
  <c r="C193" i="166" s="1"/>
  <c r="I188" i="166"/>
  <c r="H188" i="166"/>
  <c r="G188" i="166"/>
  <c r="F188" i="166"/>
  <c r="E188" i="166"/>
  <c r="D188" i="166"/>
  <c r="C188" i="166"/>
  <c r="I186" i="166"/>
  <c r="I187" i="166" s="1"/>
  <c r="H186" i="166"/>
  <c r="H187" i="166" s="1"/>
  <c r="G186" i="166"/>
  <c r="G187" i="166" s="1"/>
  <c r="F186" i="166"/>
  <c r="F187" i="166" s="1"/>
  <c r="E186" i="166"/>
  <c r="E187" i="166" s="1"/>
  <c r="D186" i="166"/>
  <c r="D187" i="166" s="1"/>
  <c r="C186" i="166"/>
  <c r="C187" i="166" s="1"/>
  <c r="I178" i="166"/>
  <c r="H178" i="166"/>
  <c r="G178" i="166"/>
  <c r="F178" i="166"/>
  <c r="E178" i="166"/>
  <c r="D178" i="166"/>
  <c r="C178" i="166"/>
  <c r="I175" i="166"/>
  <c r="I179" i="166" s="1"/>
  <c r="H175" i="166"/>
  <c r="H179" i="166" s="1"/>
  <c r="G175" i="166"/>
  <c r="G179" i="166" s="1"/>
  <c r="F175" i="166"/>
  <c r="F179" i="166" s="1"/>
  <c r="E175" i="166"/>
  <c r="E179" i="166" s="1"/>
  <c r="D175" i="166"/>
  <c r="D179" i="166" s="1"/>
  <c r="C175" i="166"/>
  <c r="C179" i="166" s="1"/>
  <c r="I174" i="166"/>
  <c r="H174" i="166"/>
  <c r="G174" i="166"/>
  <c r="F174" i="166"/>
  <c r="E174" i="166"/>
  <c r="D174" i="166"/>
  <c r="C174" i="166"/>
  <c r="I172" i="166"/>
  <c r="I173" i="166" s="1"/>
  <c r="H172" i="166"/>
  <c r="H173" i="166" s="1"/>
  <c r="G172" i="166"/>
  <c r="G173" i="166" s="1"/>
  <c r="F172" i="166"/>
  <c r="F173" i="166" s="1"/>
  <c r="E172" i="166"/>
  <c r="E173" i="166" s="1"/>
  <c r="D172" i="166"/>
  <c r="D173" i="166" s="1"/>
  <c r="C172" i="166"/>
  <c r="C173" i="166" s="1"/>
  <c r="I164" i="166"/>
  <c r="H164" i="166"/>
  <c r="G164" i="166"/>
  <c r="F164" i="166"/>
  <c r="E164" i="166"/>
  <c r="D164" i="166"/>
  <c r="C164" i="166"/>
  <c r="I161" i="166"/>
  <c r="I165" i="166" s="1"/>
  <c r="H161" i="166"/>
  <c r="H165" i="166" s="1"/>
  <c r="G161" i="166"/>
  <c r="G165" i="166" s="1"/>
  <c r="F161" i="166"/>
  <c r="F165" i="166" s="1"/>
  <c r="E161" i="166"/>
  <c r="E165" i="166" s="1"/>
  <c r="D161" i="166"/>
  <c r="D165" i="166" s="1"/>
  <c r="C161" i="166"/>
  <c r="C165" i="166" s="1"/>
  <c r="I160" i="166"/>
  <c r="H160" i="166"/>
  <c r="G160" i="166"/>
  <c r="F160" i="166"/>
  <c r="E160" i="166"/>
  <c r="D160" i="166"/>
  <c r="C160" i="166"/>
  <c r="I158" i="166"/>
  <c r="I159" i="166" s="1"/>
  <c r="H158" i="166"/>
  <c r="H159" i="166" s="1"/>
  <c r="G158" i="166"/>
  <c r="G159" i="166" s="1"/>
  <c r="F158" i="166"/>
  <c r="F159" i="166" s="1"/>
  <c r="E158" i="166"/>
  <c r="E159" i="166" s="1"/>
  <c r="D158" i="166"/>
  <c r="D159" i="166" s="1"/>
  <c r="C158" i="166"/>
  <c r="C159" i="166" s="1"/>
  <c r="I150" i="166"/>
  <c r="H150" i="166"/>
  <c r="G150" i="166"/>
  <c r="F150" i="166"/>
  <c r="E150" i="166"/>
  <c r="D150" i="166"/>
  <c r="C150" i="166"/>
  <c r="I147" i="166"/>
  <c r="I151" i="166" s="1"/>
  <c r="H147" i="166"/>
  <c r="H151" i="166" s="1"/>
  <c r="G147" i="166"/>
  <c r="G151" i="166" s="1"/>
  <c r="F147" i="166"/>
  <c r="F151" i="166" s="1"/>
  <c r="E147" i="166"/>
  <c r="E151" i="166" s="1"/>
  <c r="D147" i="166"/>
  <c r="D151" i="166" s="1"/>
  <c r="C147" i="166"/>
  <c r="C151" i="166" s="1"/>
  <c r="I146" i="166"/>
  <c r="H146" i="166"/>
  <c r="G146" i="166"/>
  <c r="F146" i="166"/>
  <c r="E146" i="166"/>
  <c r="D146" i="166"/>
  <c r="C146" i="166"/>
  <c r="I144" i="166"/>
  <c r="I145" i="166" s="1"/>
  <c r="H144" i="166"/>
  <c r="H145" i="166" s="1"/>
  <c r="G144" i="166"/>
  <c r="G145" i="166" s="1"/>
  <c r="F144" i="166"/>
  <c r="F145" i="166" s="1"/>
  <c r="E144" i="166"/>
  <c r="E145" i="166" s="1"/>
  <c r="D144" i="166"/>
  <c r="D145" i="166" s="1"/>
  <c r="C144" i="166"/>
  <c r="C145" i="166" s="1"/>
  <c r="I136" i="166"/>
  <c r="H136" i="166"/>
  <c r="G136" i="166"/>
  <c r="F136" i="166"/>
  <c r="E136" i="166"/>
  <c r="D136" i="166"/>
  <c r="C136" i="166"/>
  <c r="I133" i="166"/>
  <c r="I137" i="166" s="1"/>
  <c r="H133" i="166"/>
  <c r="H137" i="166" s="1"/>
  <c r="G133" i="166"/>
  <c r="G137" i="166" s="1"/>
  <c r="F133" i="166"/>
  <c r="F137" i="166" s="1"/>
  <c r="E133" i="166"/>
  <c r="E137" i="166" s="1"/>
  <c r="D133" i="166"/>
  <c r="D137" i="166" s="1"/>
  <c r="C133" i="166"/>
  <c r="C137" i="166" s="1"/>
  <c r="I132" i="166"/>
  <c r="H132" i="166"/>
  <c r="G132" i="166"/>
  <c r="F132" i="166"/>
  <c r="E132" i="166"/>
  <c r="D132" i="166"/>
  <c r="C132" i="166"/>
  <c r="I130" i="166"/>
  <c r="I131" i="166" s="1"/>
  <c r="H130" i="166"/>
  <c r="H131" i="166" s="1"/>
  <c r="G130" i="166"/>
  <c r="G131" i="166" s="1"/>
  <c r="F130" i="166"/>
  <c r="F131" i="166" s="1"/>
  <c r="E130" i="166"/>
  <c r="E131" i="166" s="1"/>
  <c r="D130" i="166"/>
  <c r="D131" i="166" s="1"/>
  <c r="C130" i="166"/>
  <c r="C131" i="166" s="1"/>
  <c r="I120" i="166"/>
  <c r="H120" i="166"/>
  <c r="G120" i="166"/>
  <c r="F120" i="166"/>
  <c r="E120" i="166"/>
  <c r="D120" i="166"/>
  <c r="C120" i="166"/>
  <c r="I117" i="166"/>
  <c r="I121" i="166" s="1"/>
  <c r="H117" i="166"/>
  <c r="H121" i="166" s="1"/>
  <c r="G117" i="166"/>
  <c r="G121" i="166" s="1"/>
  <c r="F117" i="166"/>
  <c r="F121" i="166" s="1"/>
  <c r="E117" i="166"/>
  <c r="E121" i="166" s="1"/>
  <c r="D117" i="166"/>
  <c r="D121" i="166" s="1"/>
  <c r="C117" i="166"/>
  <c r="C121" i="166" s="1"/>
  <c r="I116" i="166"/>
  <c r="H116" i="166"/>
  <c r="G116" i="166"/>
  <c r="F116" i="166"/>
  <c r="E116" i="166"/>
  <c r="D116" i="166"/>
  <c r="C116" i="166"/>
  <c r="I114" i="166"/>
  <c r="I115" i="166" s="1"/>
  <c r="H114" i="166"/>
  <c r="H115" i="166" s="1"/>
  <c r="G114" i="166"/>
  <c r="G115" i="166" s="1"/>
  <c r="F114" i="166"/>
  <c r="F115" i="166" s="1"/>
  <c r="E114" i="166"/>
  <c r="E115" i="166" s="1"/>
  <c r="D114" i="166"/>
  <c r="D115" i="166" s="1"/>
  <c r="C114" i="166"/>
  <c r="C115" i="166" s="1"/>
  <c r="I104" i="166"/>
  <c r="H104" i="166"/>
  <c r="G104" i="166"/>
  <c r="F104" i="166"/>
  <c r="E104" i="166"/>
  <c r="D104" i="166"/>
  <c r="C104" i="166"/>
  <c r="I105" i="166"/>
  <c r="H105" i="166"/>
  <c r="G105" i="166"/>
  <c r="F105" i="166"/>
  <c r="E105" i="166"/>
  <c r="D105" i="166"/>
  <c r="C105" i="166"/>
  <c r="I90" i="166"/>
  <c r="H90" i="166"/>
  <c r="G90" i="166"/>
  <c r="F90" i="166"/>
  <c r="E90" i="166"/>
  <c r="D90" i="166"/>
  <c r="C90" i="166"/>
  <c r="I91" i="166"/>
  <c r="H91" i="166"/>
  <c r="G91" i="166"/>
  <c r="F91" i="166"/>
  <c r="E91" i="166"/>
  <c r="D91" i="166"/>
  <c r="C91" i="166"/>
  <c r="I74" i="166"/>
  <c r="H74" i="166"/>
  <c r="G74" i="166"/>
  <c r="F74" i="166"/>
  <c r="E74" i="166"/>
  <c r="D74" i="166"/>
  <c r="C74" i="166"/>
  <c r="I75" i="166"/>
  <c r="H75" i="166"/>
  <c r="G75" i="166"/>
  <c r="F75" i="166"/>
  <c r="E75" i="166"/>
  <c r="D75" i="166"/>
  <c r="C75" i="166"/>
  <c r="I60" i="166"/>
  <c r="H60" i="166"/>
  <c r="G60" i="166"/>
  <c r="F60" i="166"/>
  <c r="E60" i="166"/>
  <c r="D60" i="166"/>
  <c r="C60" i="166"/>
  <c r="I61" i="166"/>
  <c r="H61" i="166"/>
  <c r="G61" i="166"/>
  <c r="F61" i="166"/>
  <c r="E61" i="166"/>
  <c r="D61" i="166"/>
  <c r="C61" i="166"/>
  <c r="I44" i="166"/>
  <c r="H44" i="166"/>
  <c r="G44" i="166"/>
  <c r="F44" i="166"/>
  <c r="E44" i="166"/>
  <c r="D44" i="166"/>
  <c r="C44" i="166"/>
  <c r="I45" i="166"/>
  <c r="H45" i="166"/>
  <c r="G45" i="166"/>
  <c r="F45" i="166"/>
  <c r="E45" i="166"/>
  <c r="D45" i="166"/>
  <c r="C45" i="166"/>
  <c r="I30" i="166"/>
  <c r="H30" i="166"/>
  <c r="G30" i="166"/>
  <c r="F30" i="166"/>
  <c r="E30" i="166"/>
  <c r="D30" i="166"/>
  <c r="C30" i="166"/>
  <c r="I31" i="166"/>
  <c r="H31" i="166"/>
  <c r="G31" i="166"/>
  <c r="F31" i="166"/>
  <c r="E31" i="166"/>
  <c r="D31" i="166"/>
  <c r="C31" i="166"/>
  <c r="I16" i="166"/>
  <c r="H16" i="166"/>
  <c r="G16" i="166"/>
  <c r="F16" i="166"/>
  <c r="E16" i="166"/>
  <c r="D16" i="166"/>
  <c r="C16" i="166"/>
  <c r="I13" i="166"/>
  <c r="I17" i="166" s="1"/>
  <c r="H13" i="166"/>
  <c r="H17" i="166" s="1"/>
  <c r="G13" i="166"/>
  <c r="G17" i="166" s="1"/>
  <c r="F13" i="166"/>
  <c r="F17" i="166" s="1"/>
  <c r="E13" i="166"/>
  <c r="E17" i="166" s="1"/>
  <c r="D13" i="166"/>
  <c r="D17" i="166" s="1"/>
  <c r="C13" i="166"/>
  <c r="C17" i="166" s="1"/>
  <c r="I12" i="166"/>
  <c r="H12" i="166"/>
  <c r="G12" i="166"/>
  <c r="F12" i="166"/>
  <c r="E12" i="166"/>
  <c r="D12" i="166"/>
  <c r="C12" i="166"/>
  <c r="I10" i="166"/>
  <c r="I11" i="166" s="1"/>
  <c r="H10" i="166"/>
  <c r="H11" i="166" s="1"/>
  <c r="G10" i="166"/>
  <c r="G11" i="166" s="1"/>
  <c r="F10" i="166"/>
  <c r="F11" i="166" s="1"/>
  <c r="E10" i="166"/>
  <c r="E11" i="166" s="1"/>
  <c r="D10" i="166"/>
  <c r="D11" i="166" s="1"/>
  <c r="C10" i="166"/>
  <c r="C11" i="166" s="1"/>
  <c r="I192" i="165"/>
  <c r="H192" i="165"/>
  <c r="G192" i="165"/>
  <c r="F192" i="165"/>
  <c r="E192" i="165"/>
  <c r="D192" i="165"/>
  <c r="C192" i="165"/>
  <c r="I189" i="165"/>
  <c r="I193" i="165" s="1"/>
  <c r="H189" i="165"/>
  <c r="H193" i="165" s="1"/>
  <c r="G189" i="165"/>
  <c r="G193" i="165" s="1"/>
  <c r="F189" i="165"/>
  <c r="F193" i="165" s="1"/>
  <c r="E189" i="165"/>
  <c r="E193" i="165" s="1"/>
  <c r="D189" i="165"/>
  <c r="D193" i="165" s="1"/>
  <c r="C189" i="165"/>
  <c r="C193" i="165" s="1"/>
  <c r="I188" i="165"/>
  <c r="H188" i="165"/>
  <c r="G188" i="165"/>
  <c r="F188" i="165"/>
  <c r="E188" i="165"/>
  <c r="D188" i="165"/>
  <c r="C188" i="165"/>
  <c r="I186" i="165"/>
  <c r="I187" i="165" s="1"/>
  <c r="H186" i="165"/>
  <c r="H187" i="165" s="1"/>
  <c r="G186" i="165"/>
  <c r="G187" i="165" s="1"/>
  <c r="F186" i="165"/>
  <c r="F187" i="165" s="1"/>
  <c r="E186" i="165"/>
  <c r="E187" i="165" s="1"/>
  <c r="D186" i="165"/>
  <c r="D187" i="165" s="1"/>
  <c r="C186" i="165"/>
  <c r="C187" i="165" s="1"/>
  <c r="I178" i="165"/>
  <c r="H178" i="165"/>
  <c r="G178" i="165"/>
  <c r="F178" i="165"/>
  <c r="E178" i="165"/>
  <c r="D178" i="165"/>
  <c r="C178" i="165"/>
  <c r="I175" i="165"/>
  <c r="I179" i="165" s="1"/>
  <c r="H175" i="165"/>
  <c r="H179" i="165" s="1"/>
  <c r="G175" i="165"/>
  <c r="G179" i="165" s="1"/>
  <c r="F175" i="165"/>
  <c r="F179" i="165" s="1"/>
  <c r="E175" i="165"/>
  <c r="E179" i="165" s="1"/>
  <c r="D175" i="165"/>
  <c r="D179" i="165" s="1"/>
  <c r="C175" i="165"/>
  <c r="C179" i="165" s="1"/>
  <c r="I174" i="165"/>
  <c r="H174" i="165"/>
  <c r="G174" i="165"/>
  <c r="F174" i="165"/>
  <c r="E174" i="165"/>
  <c r="D174" i="165"/>
  <c r="C174" i="165"/>
  <c r="I172" i="165"/>
  <c r="I173" i="165" s="1"/>
  <c r="H172" i="165"/>
  <c r="H173" i="165" s="1"/>
  <c r="G172" i="165"/>
  <c r="G173" i="165" s="1"/>
  <c r="F172" i="165"/>
  <c r="F173" i="165" s="1"/>
  <c r="E172" i="165"/>
  <c r="E173" i="165" s="1"/>
  <c r="D172" i="165"/>
  <c r="D173" i="165" s="1"/>
  <c r="C172" i="165"/>
  <c r="C173" i="165" s="1"/>
  <c r="I164" i="165"/>
  <c r="H164" i="165"/>
  <c r="G164" i="165"/>
  <c r="F164" i="165"/>
  <c r="E164" i="165"/>
  <c r="D164" i="165"/>
  <c r="C164" i="165"/>
  <c r="I161" i="165"/>
  <c r="I165" i="165" s="1"/>
  <c r="H161" i="165"/>
  <c r="H165" i="165" s="1"/>
  <c r="G161" i="165"/>
  <c r="G165" i="165" s="1"/>
  <c r="F161" i="165"/>
  <c r="F165" i="165" s="1"/>
  <c r="E161" i="165"/>
  <c r="E165" i="165" s="1"/>
  <c r="D161" i="165"/>
  <c r="D165" i="165" s="1"/>
  <c r="C161" i="165"/>
  <c r="C165" i="165" s="1"/>
  <c r="I160" i="165"/>
  <c r="H160" i="165"/>
  <c r="G160" i="165"/>
  <c r="F160" i="165"/>
  <c r="E160" i="165"/>
  <c r="D160" i="165"/>
  <c r="C160" i="165"/>
  <c r="I158" i="165"/>
  <c r="I159" i="165" s="1"/>
  <c r="H158" i="165"/>
  <c r="H159" i="165" s="1"/>
  <c r="G158" i="165"/>
  <c r="G159" i="165" s="1"/>
  <c r="F158" i="165"/>
  <c r="F159" i="165" s="1"/>
  <c r="E158" i="165"/>
  <c r="E159" i="165" s="1"/>
  <c r="D158" i="165"/>
  <c r="D159" i="165" s="1"/>
  <c r="C158" i="165"/>
  <c r="C159" i="165" s="1"/>
  <c r="I150" i="165"/>
  <c r="H150" i="165"/>
  <c r="G150" i="165"/>
  <c r="F150" i="165"/>
  <c r="E150" i="165"/>
  <c r="D150" i="165"/>
  <c r="C150" i="165"/>
  <c r="I147" i="165"/>
  <c r="I151" i="165" s="1"/>
  <c r="H147" i="165"/>
  <c r="H151" i="165" s="1"/>
  <c r="G147" i="165"/>
  <c r="G151" i="165" s="1"/>
  <c r="F147" i="165"/>
  <c r="F151" i="165" s="1"/>
  <c r="E147" i="165"/>
  <c r="E151" i="165" s="1"/>
  <c r="D147" i="165"/>
  <c r="D151" i="165" s="1"/>
  <c r="C147" i="165"/>
  <c r="C151" i="165" s="1"/>
  <c r="I146" i="165"/>
  <c r="H146" i="165"/>
  <c r="G146" i="165"/>
  <c r="F146" i="165"/>
  <c r="E146" i="165"/>
  <c r="D146" i="165"/>
  <c r="C146" i="165"/>
  <c r="I144" i="165"/>
  <c r="I145" i="165" s="1"/>
  <c r="H144" i="165"/>
  <c r="H145" i="165" s="1"/>
  <c r="G144" i="165"/>
  <c r="G145" i="165" s="1"/>
  <c r="F144" i="165"/>
  <c r="F145" i="165" s="1"/>
  <c r="E144" i="165"/>
  <c r="E145" i="165" s="1"/>
  <c r="D144" i="165"/>
  <c r="D145" i="165" s="1"/>
  <c r="C144" i="165"/>
  <c r="C145" i="165" s="1"/>
  <c r="I136" i="165"/>
  <c r="H136" i="165"/>
  <c r="G136" i="165"/>
  <c r="F136" i="165"/>
  <c r="E136" i="165"/>
  <c r="D136" i="165"/>
  <c r="C136" i="165"/>
  <c r="I133" i="165"/>
  <c r="I137" i="165" s="1"/>
  <c r="H133" i="165"/>
  <c r="H137" i="165" s="1"/>
  <c r="G133" i="165"/>
  <c r="G137" i="165" s="1"/>
  <c r="F133" i="165"/>
  <c r="F137" i="165" s="1"/>
  <c r="E133" i="165"/>
  <c r="E137" i="165" s="1"/>
  <c r="D133" i="165"/>
  <c r="D137" i="165" s="1"/>
  <c r="C133" i="165"/>
  <c r="C137" i="165" s="1"/>
  <c r="I132" i="165"/>
  <c r="H132" i="165"/>
  <c r="G132" i="165"/>
  <c r="F132" i="165"/>
  <c r="E132" i="165"/>
  <c r="D132" i="165"/>
  <c r="C132" i="165"/>
  <c r="I130" i="165"/>
  <c r="I131" i="165" s="1"/>
  <c r="H130" i="165"/>
  <c r="H131" i="165" s="1"/>
  <c r="G130" i="165"/>
  <c r="G131" i="165" s="1"/>
  <c r="F130" i="165"/>
  <c r="F131" i="165" s="1"/>
  <c r="E130" i="165"/>
  <c r="E131" i="165" s="1"/>
  <c r="D130" i="165"/>
  <c r="D131" i="165" s="1"/>
  <c r="C130" i="165"/>
  <c r="C131" i="165" s="1"/>
  <c r="I120" i="165"/>
  <c r="H120" i="165"/>
  <c r="G120" i="165"/>
  <c r="F120" i="165"/>
  <c r="E120" i="165"/>
  <c r="D120" i="165"/>
  <c r="C120" i="165"/>
  <c r="I117" i="165"/>
  <c r="I121" i="165" s="1"/>
  <c r="H117" i="165"/>
  <c r="H121" i="165" s="1"/>
  <c r="G117" i="165"/>
  <c r="G121" i="165" s="1"/>
  <c r="F117" i="165"/>
  <c r="F121" i="165" s="1"/>
  <c r="E117" i="165"/>
  <c r="E121" i="165" s="1"/>
  <c r="D117" i="165"/>
  <c r="D121" i="165" s="1"/>
  <c r="C117" i="165"/>
  <c r="C121" i="165" s="1"/>
  <c r="I116" i="165"/>
  <c r="H116" i="165"/>
  <c r="G116" i="165"/>
  <c r="F116" i="165"/>
  <c r="E116" i="165"/>
  <c r="D116" i="165"/>
  <c r="C116" i="165"/>
  <c r="I114" i="165"/>
  <c r="I115" i="165" s="1"/>
  <c r="H114" i="165"/>
  <c r="H115" i="165" s="1"/>
  <c r="G114" i="165"/>
  <c r="G115" i="165" s="1"/>
  <c r="F114" i="165"/>
  <c r="F115" i="165" s="1"/>
  <c r="E114" i="165"/>
  <c r="E115" i="165" s="1"/>
  <c r="D114" i="165"/>
  <c r="D115" i="165" s="1"/>
  <c r="C114" i="165"/>
  <c r="C115" i="165" s="1"/>
  <c r="I104" i="165"/>
  <c r="H104" i="165"/>
  <c r="G104" i="165"/>
  <c r="F104" i="165"/>
  <c r="E104" i="165"/>
  <c r="D104" i="165"/>
  <c r="C104" i="165"/>
  <c r="I105" i="165"/>
  <c r="H105" i="165"/>
  <c r="G105" i="165"/>
  <c r="F105" i="165"/>
  <c r="E105" i="165"/>
  <c r="D105" i="165"/>
  <c r="C105" i="165"/>
  <c r="I90" i="165"/>
  <c r="H90" i="165"/>
  <c r="G90" i="165"/>
  <c r="F90" i="165"/>
  <c r="E90" i="165"/>
  <c r="D90" i="165"/>
  <c r="C90" i="165"/>
  <c r="I91" i="165"/>
  <c r="H91" i="165"/>
  <c r="G91" i="165"/>
  <c r="F91" i="165"/>
  <c r="E91" i="165"/>
  <c r="D91" i="165"/>
  <c r="C91" i="165"/>
  <c r="I74" i="165"/>
  <c r="H74" i="165"/>
  <c r="G74" i="165"/>
  <c r="F74" i="165"/>
  <c r="E74" i="165"/>
  <c r="D74" i="165"/>
  <c r="C74" i="165"/>
  <c r="I75" i="165"/>
  <c r="H75" i="165"/>
  <c r="G75" i="165"/>
  <c r="F75" i="165"/>
  <c r="E75" i="165"/>
  <c r="D75" i="165"/>
  <c r="C75" i="165"/>
  <c r="I60" i="165"/>
  <c r="H60" i="165"/>
  <c r="G60" i="165"/>
  <c r="F60" i="165"/>
  <c r="E60" i="165"/>
  <c r="D60" i="165"/>
  <c r="C60" i="165"/>
  <c r="I61" i="165"/>
  <c r="H61" i="165"/>
  <c r="G61" i="165"/>
  <c r="F61" i="165"/>
  <c r="E61" i="165"/>
  <c r="D61" i="165"/>
  <c r="C61" i="165"/>
  <c r="I44" i="165"/>
  <c r="H44" i="165"/>
  <c r="G44" i="165"/>
  <c r="F44" i="165"/>
  <c r="E44" i="165"/>
  <c r="D44" i="165"/>
  <c r="C44" i="165"/>
  <c r="I45" i="165"/>
  <c r="H45" i="165"/>
  <c r="G45" i="165"/>
  <c r="F45" i="165"/>
  <c r="E45" i="165"/>
  <c r="D45" i="165"/>
  <c r="C45" i="165"/>
  <c r="I30" i="165"/>
  <c r="H30" i="165"/>
  <c r="G30" i="165"/>
  <c r="F30" i="165"/>
  <c r="E30" i="165"/>
  <c r="D30" i="165"/>
  <c r="C30" i="165"/>
  <c r="I31" i="165"/>
  <c r="H31" i="165"/>
  <c r="G31" i="165"/>
  <c r="F31" i="165"/>
  <c r="E31" i="165"/>
  <c r="D31" i="165"/>
  <c r="C31" i="165"/>
  <c r="I16" i="165"/>
  <c r="H16" i="165"/>
  <c r="G16" i="165"/>
  <c r="F16" i="165"/>
  <c r="E16" i="165"/>
  <c r="D16" i="165"/>
  <c r="C16" i="165"/>
  <c r="I13" i="165"/>
  <c r="I17" i="165" s="1"/>
  <c r="H13" i="165"/>
  <c r="H17" i="165" s="1"/>
  <c r="G13" i="165"/>
  <c r="G17" i="165" s="1"/>
  <c r="F13" i="165"/>
  <c r="F17" i="165" s="1"/>
  <c r="E13" i="165"/>
  <c r="E17" i="165" s="1"/>
  <c r="D13" i="165"/>
  <c r="D17" i="165" s="1"/>
  <c r="C13" i="165"/>
  <c r="C17" i="165" s="1"/>
  <c r="I12" i="165"/>
  <c r="H12" i="165"/>
  <c r="G12" i="165"/>
  <c r="F12" i="165"/>
  <c r="E12" i="165"/>
  <c r="D12" i="165"/>
  <c r="C12" i="165"/>
  <c r="I10" i="165"/>
  <c r="I11" i="165" s="1"/>
  <c r="H10" i="165"/>
  <c r="H11" i="165" s="1"/>
  <c r="G10" i="165"/>
  <c r="G11" i="165" s="1"/>
  <c r="F10" i="165"/>
  <c r="F11" i="165" s="1"/>
  <c r="E10" i="165"/>
  <c r="E11" i="165" s="1"/>
  <c r="D10" i="165"/>
  <c r="D11" i="165" s="1"/>
  <c r="C10" i="165"/>
  <c r="C11" i="165" s="1"/>
  <c r="I192" i="164"/>
  <c r="H192" i="164"/>
  <c r="G192" i="164"/>
  <c r="F192" i="164"/>
  <c r="E192" i="164"/>
  <c r="D192" i="164"/>
  <c r="C192" i="164"/>
  <c r="I193" i="164"/>
  <c r="H193" i="164"/>
  <c r="G193" i="164"/>
  <c r="F193" i="164"/>
  <c r="E193" i="164"/>
  <c r="D193" i="164"/>
  <c r="C193" i="164"/>
  <c r="I178" i="164"/>
  <c r="H178" i="164"/>
  <c r="G178" i="164"/>
  <c r="F178" i="164"/>
  <c r="E178" i="164"/>
  <c r="D178" i="164"/>
  <c r="C178" i="164"/>
  <c r="I179" i="164"/>
  <c r="H179" i="164"/>
  <c r="G179" i="164"/>
  <c r="F179" i="164"/>
  <c r="E179" i="164"/>
  <c r="D179" i="164"/>
  <c r="C179" i="164"/>
  <c r="I164" i="164"/>
  <c r="H164" i="164"/>
  <c r="G164" i="164"/>
  <c r="F164" i="164"/>
  <c r="E164" i="164"/>
  <c r="D164" i="164"/>
  <c r="C164" i="164"/>
  <c r="I165" i="164"/>
  <c r="H165" i="164"/>
  <c r="G165" i="164"/>
  <c r="F165" i="164"/>
  <c r="E165" i="164"/>
  <c r="D165" i="164"/>
  <c r="C165" i="164"/>
  <c r="I150" i="164"/>
  <c r="H150" i="164"/>
  <c r="G150" i="164"/>
  <c r="F150" i="164"/>
  <c r="E150" i="164"/>
  <c r="D150" i="164"/>
  <c r="C150" i="164"/>
  <c r="I151" i="164"/>
  <c r="H151" i="164"/>
  <c r="G151" i="164"/>
  <c r="F151" i="164"/>
  <c r="E151" i="164"/>
  <c r="D151" i="164"/>
  <c r="C151" i="164"/>
  <c r="I136" i="164"/>
  <c r="H136" i="164"/>
  <c r="G136" i="164"/>
  <c r="F136" i="164"/>
  <c r="E136" i="164"/>
  <c r="D136" i="164"/>
  <c r="C136" i="164"/>
  <c r="I133" i="164"/>
  <c r="I137" i="164" s="1"/>
  <c r="H133" i="164"/>
  <c r="H137" i="164" s="1"/>
  <c r="G133" i="164"/>
  <c r="G137" i="164" s="1"/>
  <c r="F133" i="164"/>
  <c r="F137" i="164" s="1"/>
  <c r="E133" i="164"/>
  <c r="E137" i="164" s="1"/>
  <c r="D133" i="164"/>
  <c r="D137" i="164" s="1"/>
  <c r="C133" i="164"/>
  <c r="C137" i="164" s="1"/>
  <c r="I132" i="164"/>
  <c r="H132" i="164"/>
  <c r="G132" i="164"/>
  <c r="F132" i="164"/>
  <c r="E132" i="164"/>
  <c r="D132" i="164"/>
  <c r="C132" i="164"/>
  <c r="I130" i="164"/>
  <c r="I131" i="164" s="1"/>
  <c r="H130" i="164"/>
  <c r="H131" i="164" s="1"/>
  <c r="G130" i="164"/>
  <c r="G131" i="164" s="1"/>
  <c r="F130" i="164"/>
  <c r="F131" i="164" s="1"/>
  <c r="E130" i="164"/>
  <c r="E131" i="164" s="1"/>
  <c r="D130" i="164"/>
  <c r="D131" i="164" s="1"/>
  <c r="C130" i="164"/>
  <c r="C131" i="164" s="1"/>
  <c r="I120" i="164"/>
  <c r="H120" i="164"/>
  <c r="G120" i="164"/>
  <c r="F120" i="164"/>
  <c r="E120" i="164"/>
  <c r="D120" i="164"/>
  <c r="C120" i="164"/>
  <c r="I117" i="164"/>
  <c r="I121" i="164" s="1"/>
  <c r="H117" i="164"/>
  <c r="H121" i="164" s="1"/>
  <c r="G117" i="164"/>
  <c r="G121" i="164" s="1"/>
  <c r="F117" i="164"/>
  <c r="F121" i="164" s="1"/>
  <c r="E117" i="164"/>
  <c r="E121" i="164" s="1"/>
  <c r="D117" i="164"/>
  <c r="D121" i="164" s="1"/>
  <c r="C117" i="164"/>
  <c r="C121" i="164" s="1"/>
  <c r="I116" i="164"/>
  <c r="H116" i="164"/>
  <c r="G116" i="164"/>
  <c r="F116" i="164"/>
  <c r="E116" i="164"/>
  <c r="D116" i="164"/>
  <c r="C116" i="164"/>
  <c r="I114" i="164"/>
  <c r="I115" i="164" s="1"/>
  <c r="H114" i="164"/>
  <c r="H115" i="164" s="1"/>
  <c r="G114" i="164"/>
  <c r="G115" i="164" s="1"/>
  <c r="F114" i="164"/>
  <c r="F115" i="164" s="1"/>
  <c r="E114" i="164"/>
  <c r="E115" i="164" s="1"/>
  <c r="D114" i="164"/>
  <c r="D115" i="164" s="1"/>
  <c r="C114" i="164"/>
  <c r="C115" i="164" s="1"/>
  <c r="I104" i="164"/>
  <c r="H104" i="164"/>
  <c r="G104" i="164"/>
  <c r="F104" i="164"/>
  <c r="E104" i="164"/>
  <c r="D104" i="164"/>
  <c r="C104" i="164"/>
  <c r="I105" i="164"/>
  <c r="H105" i="164"/>
  <c r="G105" i="164"/>
  <c r="F105" i="164"/>
  <c r="E105" i="164"/>
  <c r="D105" i="164"/>
  <c r="C105" i="164"/>
  <c r="I90" i="164"/>
  <c r="H90" i="164"/>
  <c r="G90" i="164"/>
  <c r="F90" i="164"/>
  <c r="E90" i="164"/>
  <c r="D90" i="164"/>
  <c r="C90" i="164"/>
  <c r="I91" i="164"/>
  <c r="H91" i="164"/>
  <c r="G91" i="164"/>
  <c r="F91" i="164"/>
  <c r="E91" i="164"/>
  <c r="D91" i="164"/>
  <c r="C91" i="164"/>
  <c r="I74" i="164"/>
  <c r="H74" i="164"/>
  <c r="G74" i="164"/>
  <c r="F74" i="164"/>
  <c r="E74" i="164"/>
  <c r="D74" i="164"/>
  <c r="C74" i="164"/>
  <c r="I75" i="164"/>
  <c r="H75" i="164"/>
  <c r="G75" i="164"/>
  <c r="F75" i="164"/>
  <c r="E75" i="164"/>
  <c r="D75" i="164"/>
  <c r="C75" i="164"/>
  <c r="I60" i="164"/>
  <c r="H60" i="164"/>
  <c r="G60" i="164"/>
  <c r="F60" i="164"/>
  <c r="E60" i="164"/>
  <c r="D60" i="164"/>
  <c r="C60" i="164"/>
  <c r="I61" i="164"/>
  <c r="H61" i="164"/>
  <c r="G61" i="164"/>
  <c r="F61" i="164"/>
  <c r="E61" i="164"/>
  <c r="D61" i="164"/>
  <c r="C61" i="164"/>
  <c r="I44" i="164"/>
  <c r="H44" i="164"/>
  <c r="G44" i="164"/>
  <c r="F44" i="164"/>
  <c r="E44" i="164"/>
  <c r="D44" i="164"/>
  <c r="C44" i="164"/>
  <c r="I45" i="164"/>
  <c r="H45" i="164"/>
  <c r="G45" i="164"/>
  <c r="F45" i="164"/>
  <c r="E45" i="164"/>
  <c r="D45" i="164"/>
  <c r="C45" i="164"/>
  <c r="I30" i="164"/>
  <c r="H30" i="164"/>
  <c r="G30" i="164"/>
  <c r="F30" i="164"/>
  <c r="E30" i="164"/>
  <c r="D30" i="164"/>
  <c r="C30" i="164"/>
  <c r="I31" i="164"/>
  <c r="H31" i="164"/>
  <c r="G31" i="164"/>
  <c r="F31" i="164"/>
  <c r="E31" i="164"/>
  <c r="D31" i="164"/>
  <c r="C31" i="164"/>
  <c r="I16" i="164"/>
  <c r="H16" i="164"/>
  <c r="G16" i="164"/>
  <c r="F16" i="164"/>
  <c r="E16" i="164"/>
  <c r="D16" i="164"/>
  <c r="C16" i="164"/>
  <c r="I13" i="164"/>
  <c r="I17" i="164" s="1"/>
  <c r="H13" i="164"/>
  <c r="H17" i="164" s="1"/>
  <c r="G13" i="164"/>
  <c r="G17" i="164" s="1"/>
  <c r="F13" i="164"/>
  <c r="F17" i="164" s="1"/>
  <c r="E13" i="164"/>
  <c r="E17" i="164" s="1"/>
  <c r="D13" i="164"/>
  <c r="D17" i="164" s="1"/>
  <c r="C13" i="164"/>
  <c r="C17" i="164" s="1"/>
  <c r="I12" i="164"/>
  <c r="H12" i="164"/>
  <c r="G12" i="164"/>
  <c r="F12" i="164"/>
  <c r="E12" i="164"/>
  <c r="D12" i="164"/>
  <c r="C12" i="164"/>
  <c r="I10" i="164"/>
  <c r="I11" i="164" s="1"/>
  <c r="H10" i="164"/>
  <c r="H11" i="164" s="1"/>
  <c r="G10" i="164"/>
  <c r="G11" i="164" s="1"/>
  <c r="F10" i="164"/>
  <c r="F11" i="164" s="1"/>
  <c r="E10" i="164"/>
  <c r="E11" i="164" s="1"/>
  <c r="D10" i="164"/>
  <c r="D11" i="164" s="1"/>
  <c r="C10" i="164"/>
  <c r="C11" i="164" s="1"/>
  <c r="I192" i="163"/>
  <c r="H192" i="163"/>
  <c r="G192" i="163"/>
  <c r="F192" i="163"/>
  <c r="E192" i="163"/>
  <c r="D192" i="163"/>
  <c r="C192" i="163"/>
  <c r="I193" i="163"/>
  <c r="H193" i="163"/>
  <c r="G193" i="163"/>
  <c r="F193" i="163"/>
  <c r="E193" i="163"/>
  <c r="D193" i="163"/>
  <c r="C193" i="163"/>
  <c r="I178" i="163"/>
  <c r="H178" i="163"/>
  <c r="G178" i="163"/>
  <c r="F178" i="163"/>
  <c r="E178" i="163"/>
  <c r="D178" i="163"/>
  <c r="C178" i="163"/>
  <c r="I175" i="163"/>
  <c r="I179" i="163" s="1"/>
  <c r="H175" i="163"/>
  <c r="H179" i="163" s="1"/>
  <c r="G175" i="163"/>
  <c r="G179" i="163" s="1"/>
  <c r="F175" i="163"/>
  <c r="F179" i="163" s="1"/>
  <c r="E175" i="163"/>
  <c r="E179" i="163" s="1"/>
  <c r="D175" i="163"/>
  <c r="D179" i="163" s="1"/>
  <c r="C175" i="163"/>
  <c r="C179" i="163" s="1"/>
  <c r="I174" i="163"/>
  <c r="H174" i="163"/>
  <c r="G174" i="163"/>
  <c r="F174" i="163"/>
  <c r="E174" i="163"/>
  <c r="D174" i="163"/>
  <c r="C174" i="163"/>
  <c r="I172" i="163"/>
  <c r="I173" i="163" s="1"/>
  <c r="H172" i="163"/>
  <c r="H173" i="163" s="1"/>
  <c r="G172" i="163"/>
  <c r="G173" i="163" s="1"/>
  <c r="F172" i="163"/>
  <c r="F173" i="163" s="1"/>
  <c r="E172" i="163"/>
  <c r="E173" i="163" s="1"/>
  <c r="D172" i="163"/>
  <c r="D173" i="163" s="1"/>
  <c r="C172" i="163"/>
  <c r="C173" i="163" s="1"/>
  <c r="I164" i="163"/>
  <c r="H164" i="163"/>
  <c r="G164" i="163"/>
  <c r="F164" i="163"/>
  <c r="E164" i="163"/>
  <c r="D164" i="163"/>
  <c r="C164" i="163"/>
  <c r="I165" i="163"/>
  <c r="H165" i="163"/>
  <c r="G165" i="163"/>
  <c r="F165" i="163"/>
  <c r="E165" i="163"/>
  <c r="D165" i="163"/>
  <c r="C165" i="163"/>
  <c r="I150" i="163"/>
  <c r="H150" i="163"/>
  <c r="G150" i="163"/>
  <c r="F150" i="163"/>
  <c r="E150" i="163"/>
  <c r="D150" i="163"/>
  <c r="C150" i="163"/>
  <c r="I151" i="163"/>
  <c r="H151" i="163"/>
  <c r="G151" i="163"/>
  <c r="F151" i="163"/>
  <c r="E151" i="163"/>
  <c r="D151" i="163"/>
  <c r="C151" i="163"/>
  <c r="I136" i="163"/>
  <c r="H136" i="163"/>
  <c r="G136" i="163"/>
  <c r="F136" i="163"/>
  <c r="E136" i="163"/>
  <c r="D136" i="163"/>
  <c r="C136" i="163"/>
  <c r="I133" i="163"/>
  <c r="I137" i="163" s="1"/>
  <c r="H133" i="163"/>
  <c r="H137" i="163" s="1"/>
  <c r="G133" i="163"/>
  <c r="G137" i="163" s="1"/>
  <c r="F133" i="163"/>
  <c r="F137" i="163" s="1"/>
  <c r="E133" i="163"/>
  <c r="E137" i="163" s="1"/>
  <c r="D133" i="163"/>
  <c r="D137" i="163" s="1"/>
  <c r="C133" i="163"/>
  <c r="C137" i="163" s="1"/>
  <c r="I132" i="163"/>
  <c r="H132" i="163"/>
  <c r="G132" i="163"/>
  <c r="F132" i="163"/>
  <c r="E132" i="163"/>
  <c r="D132" i="163"/>
  <c r="C132" i="163"/>
  <c r="I130" i="163"/>
  <c r="I131" i="163" s="1"/>
  <c r="H130" i="163"/>
  <c r="H131" i="163" s="1"/>
  <c r="G130" i="163"/>
  <c r="G131" i="163" s="1"/>
  <c r="F130" i="163"/>
  <c r="F131" i="163" s="1"/>
  <c r="E130" i="163"/>
  <c r="E131" i="163" s="1"/>
  <c r="D130" i="163"/>
  <c r="D131" i="163" s="1"/>
  <c r="C130" i="163"/>
  <c r="C131" i="163" s="1"/>
  <c r="I120" i="163"/>
  <c r="H120" i="163"/>
  <c r="G120" i="163"/>
  <c r="F120" i="163"/>
  <c r="E120" i="163"/>
  <c r="D120" i="163"/>
  <c r="C120" i="163"/>
  <c r="I117" i="163"/>
  <c r="I121" i="163" s="1"/>
  <c r="H117" i="163"/>
  <c r="H121" i="163" s="1"/>
  <c r="G117" i="163"/>
  <c r="G121" i="163" s="1"/>
  <c r="F117" i="163"/>
  <c r="F121" i="163" s="1"/>
  <c r="E117" i="163"/>
  <c r="E121" i="163" s="1"/>
  <c r="D117" i="163"/>
  <c r="D121" i="163" s="1"/>
  <c r="C117" i="163"/>
  <c r="C121" i="163" s="1"/>
  <c r="I116" i="163"/>
  <c r="H116" i="163"/>
  <c r="G116" i="163"/>
  <c r="F116" i="163"/>
  <c r="E116" i="163"/>
  <c r="D116" i="163"/>
  <c r="C116" i="163"/>
  <c r="I114" i="163"/>
  <c r="I115" i="163" s="1"/>
  <c r="H114" i="163"/>
  <c r="H115" i="163" s="1"/>
  <c r="G114" i="163"/>
  <c r="G115" i="163" s="1"/>
  <c r="F114" i="163"/>
  <c r="F115" i="163" s="1"/>
  <c r="E114" i="163"/>
  <c r="E115" i="163" s="1"/>
  <c r="D114" i="163"/>
  <c r="D115" i="163" s="1"/>
  <c r="C114" i="163"/>
  <c r="C115" i="163" s="1"/>
  <c r="I104" i="163"/>
  <c r="H104" i="163"/>
  <c r="G104" i="163"/>
  <c r="F104" i="163"/>
  <c r="E104" i="163"/>
  <c r="D104" i="163"/>
  <c r="C104" i="163"/>
  <c r="I105" i="163"/>
  <c r="H105" i="163"/>
  <c r="G105" i="163"/>
  <c r="F105" i="163"/>
  <c r="E105" i="163"/>
  <c r="D105" i="163"/>
  <c r="C105" i="163"/>
  <c r="I90" i="163"/>
  <c r="H90" i="163"/>
  <c r="G90" i="163"/>
  <c r="F90" i="163"/>
  <c r="E90" i="163"/>
  <c r="D90" i="163"/>
  <c r="C90" i="163"/>
  <c r="I91" i="163"/>
  <c r="H91" i="163"/>
  <c r="G91" i="163"/>
  <c r="F91" i="163"/>
  <c r="E91" i="163"/>
  <c r="D91" i="163"/>
  <c r="C91" i="163"/>
  <c r="I74" i="163"/>
  <c r="H74" i="163"/>
  <c r="G74" i="163"/>
  <c r="F74" i="163"/>
  <c r="E74" i="163"/>
  <c r="D74" i="163"/>
  <c r="C74" i="163"/>
  <c r="I75" i="163"/>
  <c r="H75" i="163"/>
  <c r="G75" i="163"/>
  <c r="F75" i="163"/>
  <c r="E75" i="163"/>
  <c r="D75" i="163"/>
  <c r="C75" i="163"/>
  <c r="I60" i="163"/>
  <c r="H60" i="163"/>
  <c r="G60" i="163"/>
  <c r="F60" i="163"/>
  <c r="E60" i="163"/>
  <c r="D60" i="163"/>
  <c r="C60" i="163"/>
  <c r="I61" i="163"/>
  <c r="H61" i="163"/>
  <c r="G61" i="163"/>
  <c r="F61" i="163"/>
  <c r="E61" i="163"/>
  <c r="D61" i="163"/>
  <c r="C61" i="163"/>
  <c r="I44" i="163"/>
  <c r="H44" i="163"/>
  <c r="G44" i="163"/>
  <c r="F44" i="163"/>
  <c r="E44" i="163"/>
  <c r="D44" i="163"/>
  <c r="C44" i="163"/>
  <c r="I45" i="163"/>
  <c r="H45" i="163"/>
  <c r="G45" i="163"/>
  <c r="F45" i="163"/>
  <c r="E45" i="163"/>
  <c r="D45" i="163"/>
  <c r="C45" i="163"/>
  <c r="I30" i="163"/>
  <c r="H30" i="163"/>
  <c r="G30" i="163"/>
  <c r="F30" i="163"/>
  <c r="E30" i="163"/>
  <c r="D30" i="163"/>
  <c r="C30" i="163"/>
  <c r="I31" i="163"/>
  <c r="H31" i="163"/>
  <c r="G31" i="163"/>
  <c r="F31" i="163"/>
  <c r="E31" i="163"/>
  <c r="D31" i="163"/>
  <c r="C31" i="163"/>
  <c r="I16" i="163"/>
  <c r="H16" i="163"/>
  <c r="G16" i="163"/>
  <c r="F16" i="163"/>
  <c r="E16" i="163"/>
  <c r="D16" i="163"/>
  <c r="C16" i="163"/>
  <c r="I13" i="163"/>
  <c r="I17" i="163" s="1"/>
  <c r="H13" i="163"/>
  <c r="H17" i="163" s="1"/>
  <c r="G13" i="163"/>
  <c r="G17" i="163" s="1"/>
  <c r="F13" i="163"/>
  <c r="F17" i="163" s="1"/>
  <c r="E13" i="163"/>
  <c r="E17" i="163" s="1"/>
  <c r="D13" i="163"/>
  <c r="D17" i="163" s="1"/>
  <c r="C13" i="163"/>
  <c r="C17" i="163" s="1"/>
  <c r="I12" i="163"/>
  <c r="H12" i="163"/>
  <c r="G12" i="163"/>
  <c r="F12" i="163"/>
  <c r="E12" i="163"/>
  <c r="D12" i="163"/>
  <c r="C12" i="163"/>
  <c r="I10" i="163"/>
  <c r="I11" i="163" s="1"/>
  <c r="H10" i="163"/>
  <c r="H11" i="163" s="1"/>
  <c r="G10" i="163"/>
  <c r="G11" i="163" s="1"/>
  <c r="F10" i="163"/>
  <c r="F11" i="163" s="1"/>
  <c r="E10" i="163"/>
  <c r="E11" i="163" s="1"/>
  <c r="D10" i="163"/>
  <c r="D11" i="163" s="1"/>
  <c r="C10" i="163"/>
  <c r="C11" i="163" s="1"/>
  <c r="I192" i="162"/>
  <c r="H192" i="162"/>
  <c r="G192" i="162"/>
  <c r="F192" i="162"/>
  <c r="E192" i="162"/>
  <c r="D192" i="162"/>
  <c r="C192" i="162"/>
  <c r="I193" i="162"/>
  <c r="H193" i="162"/>
  <c r="G193" i="162"/>
  <c r="F193" i="162"/>
  <c r="E193" i="162"/>
  <c r="D193" i="162"/>
  <c r="C193" i="162"/>
  <c r="I178" i="162"/>
  <c r="H178" i="162"/>
  <c r="G178" i="162"/>
  <c r="F178" i="162"/>
  <c r="E178" i="162"/>
  <c r="D178" i="162"/>
  <c r="C178" i="162"/>
  <c r="I179" i="162"/>
  <c r="H179" i="162"/>
  <c r="G179" i="162"/>
  <c r="F179" i="162"/>
  <c r="E179" i="162"/>
  <c r="D179" i="162"/>
  <c r="C179" i="162"/>
  <c r="I164" i="162"/>
  <c r="H164" i="162"/>
  <c r="G164" i="162"/>
  <c r="F164" i="162"/>
  <c r="E164" i="162"/>
  <c r="D164" i="162"/>
  <c r="C164" i="162"/>
  <c r="I165" i="162"/>
  <c r="H165" i="162"/>
  <c r="G165" i="162"/>
  <c r="F165" i="162"/>
  <c r="E165" i="162"/>
  <c r="D165" i="162"/>
  <c r="C165" i="162"/>
  <c r="I150" i="162"/>
  <c r="H150" i="162"/>
  <c r="G150" i="162"/>
  <c r="F150" i="162"/>
  <c r="E150" i="162"/>
  <c r="D150" i="162"/>
  <c r="C150" i="162"/>
  <c r="I151" i="162"/>
  <c r="H151" i="162"/>
  <c r="G151" i="162"/>
  <c r="F151" i="162"/>
  <c r="E151" i="162"/>
  <c r="D151" i="162"/>
  <c r="C151" i="162"/>
  <c r="I136" i="162"/>
  <c r="H136" i="162"/>
  <c r="G136" i="162"/>
  <c r="F136" i="162"/>
  <c r="E136" i="162"/>
  <c r="D136" i="162"/>
  <c r="C136" i="162"/>
  <c r="I133" i="162"/>
  <c r="I137" i="162" s="1"/>
  <c r="H133" i="162"/>
  <c r="H137" i="162" s="1"/>
  <c r="G133" i="162"/>
  <c r="G137" i="162" s="1"/>
  <c r="F133" i="162"/>
  <c r="F137" i="162" s="1"/>
  <c r="E133" i="162"/>
  <c r="E137" i="162" s="1"/>
  <c r="D133" i="162"/>
  <c r="D137" i="162" s="1"/>
  <c r="C133" i="162"/>
  <c r="C137" i="162" s="1"/>
  <c r="I132" i="162"/>
  <c r="H132" i="162"/>
  <c r="G132" i="162"/>
  <c r="F132" i="162"/>
  <c r="E132" i="162"/>
  <c r="D132" i="162"/>
  <c r="C132" i="162"/>
  <c r="I130" i="162"/>
  <c r="I131" i="162" s="1"/>
  <c r="H130" i="162"/>
  <c r="H131" i="162" s="1"/>
  <c r="G130" i="162"/>
  <c r="G131" i="162" s="1"/>
  <c r="F130" i="162"/>
  <c r="F131" i="162" s="1"/>
  <c r="E130" i="162"/>
  <c r="E131" i="162" s="1"/>
  <c r="D130" i="162"/>
  <c r="D131" i="162" s="1"/>
  <c r="C130" i="162"/>
  <c r="C131" i="162" s="1"/>
  <c r="I120" i="162"/>
  <c r="H120" i="162"/>
  <c r="G120" i="162"/>
  <c r="F120" i="162"/>
  <c r="E120" i="162"/>
  <c r="D120" i="162"/>
  <c r="C120" i="162"/>
  <c r="I117" i="162"/>
  <c r="I121" i="162" s="1"/>
  <c r="H117" i="162"/>
  <c r="H121" i="162" s="1"/>
  <c r="G117" i="162"/>
  <c r="G121" i="162" s="1"/>
  <c r="F117" i="162"/>
  <c r="F121" i="162" s="1"/>
  <c r="E117" i="162"/>
  <c r="E121" i="162" s="1"/>
  <c r="D117" i="162"/>
  <c r="D121" i="162" s="1"/>
  <c r="C117" i="162"/>
  <c r="C121" i="162" s="1"/>
  <c r="I116" i="162"/>
  <c r="H116" i="162"/>
  <c r="G116" i="162"/>
  <c r="F116" i="162"/>
  <c r="E116" i="162"/>
  <c r="D116" i="162"/>
  <c r="C116" i="162"/>
  <c r="I114" i="162"/>
  <c r="I115" i="162" s="1"/>
  <c r="H114" i="162"/>
  <c r="H115" i="162" s="1"/>
  <c r="G114" i="162"/>
  <c r="G115" i="162" s="1"/>
  <c r="F114" i="162"/>
  <c r="F115" i="162" s="1"/>
  <c r="E114" i="162"/>
  <c r="E115" i="162" s="1"/>
  <c r="D114" i="162"/>
  <c r="D115" i="162" s="1"/>
  <c r="C114" i="162"/>
  <c r="C115" i="162" s="1"/>
  <c r="I104" i="162"/>
  <c r="H104" i="162"/>
  <c r="G104" i="162"/>
  <c r="F104" i="162"/>
  <c r="E104" i="162"/>
  <c r="D104" i="162"/>
  <c r="C104" i="162"/>
  <c r="I105" i="162"/>
  <c r="H105" i="162"/>
  <c r="G105" i="162"/>
  <c r="F105" i="162"/>
  <c r="E105" i="162"/>
  <c r="D105" i="162"/>
  <c r="C105" i="162"/>
  <c r="I90" i="162"/>
  <c r="H90" i="162"/>
  <c r="G90" i="162"/>
  <c r="F90" i="162"/>
  <c r="E90" i="162"/>
  <c r="D90" i="162"/>
  <c r="C90" i="162"/>
  <c r="I91" i="162"/>
  <c r="H91" i="162"/>
  <c r="G91" i="162"/>
  <c r="F91" i="162"/>
  <c r="E91" i="162"/>
  <c r="D91" i="162"/>
  <c r="C91" i="162"/>
  <c r="I74" i="162"/>
  <c r="H74" i="162"/>
  <c r="G74" i="162"/>
  <c r="F74" i="162"/>
  <c r="E74" i="162"/>
  <c r="D74" i="162"/>
  <c r="C74" i="162"/>
  <c r="I75" i="162"/>
  <c r="H75" i="162"/>
  <c r="G75" i="162"/>
  <c r="F75" i="162"/>
  <c r="E75" i="162"/>
  <c r="D75" i="162"/>
  <c r="C75" i="162"/>
  <c r="I60" i="162"/>
  <c r="H60" i="162"/>
  <c r="G60" i="162"/>
  <c r="F60" i="162"/>
  <c r="E60" i="162"/>
  <c r="D60" i="162"/>
  <c r="C60" i="162"/>
  <c r="I61" i="162"/>
  <c r="H61" i="162"/>
  <c r="G61" i="162"/>
  <c r="F61" i="162"/>
  <c r="E61" i="162"/>
  <c r="D61" i="162"/>
  <c r="C61" i="162"/>
  <c r="I44" i="162"/>
  <c r="H44" i="162"/>
  <c r="G44" i="162"/>
  <c r="F44" i="162"/>
  <c r="E44" i="162"/>
  <c r="D44" i="162"/>
  <c r="C44" i="162"/>
  <c r="I45" i="162"/>
  <c r="H45" i="162"/>
  <c r="G45" i="162"/>
  <c r="F45" i="162"/>
  <c r="E45" i="162"/>
  <c r="D45" i="162"/>
  <c r="C45" i="162"/>
  <c r="I30" i="162"/>
  <c r="H30" i="162"/>
  <c r="G30" i="162"/>
  <c r="F30" i="162"/>
  <c r="E30" i="162"/>
  <c r="D30" i="162"/>
  <c r="C30" i="162"/>
  <c r="I31" i="162"/>
  <c r="H31" i="162"/>
  <c r="G31" i="162"/>
  <c r="F31" i="162"/>
  <c r="E31" i="162"/>
  <c r="D31" i="162"/>
  <c r="C31" i="162"/>
  <c r="I16" i="162"/>
  <c r="H16" i="162"/>
  <c r="G16" i="162"/>
  <c r="F16" i="162"/>
  <c r="E16" i="162"/>
  <c r="D16" i="162"/>
  <c r="C16" i="162"/>
  <c r="I13" i="162"/>
  <c r="I17" i="162" s="1"/>
  <c r="H13" i="162"/>
  <c r="H17" i="162" s="1"/>
  <c r="G13" i="162"/>
  <c r="G17" i="162" s="1"/>
  <c r="F13" i="162"/>
  <c r="F17" i="162" s="1"/>
  <c r="E13" i="162"/>
  <c r="E17" i="162" s="1"/>
  <c r="D13" i="162"/>
  <c r="D17" i="162" s="1"/>
  <c r="C13" i="162"/>
  <c r="C17" i="162" s="1"/>
  <c r="I12" i="162"/>
  <c r="H12" i="162"/>
  <c r="G12" i="162"/>
  <c r="F12" i="162"/>
  <c r="E12" i="162"/>
  <c r="D12" i="162"/>
  <c r="C12" i="162"/>
  <c r="I10" i="162"/>
  <c r="I11" i="162" s="1"/>
  <c r="H10" i="162"/>
  <c r="H11" i="162" s="1"/>
  <c r="G10" i="162"/>
  <c r="G11" i="162" s="1"/>
  <c r="F10" i="162"/>
  <c r="F11" i="162" s="1"/>
  <c r="E10" i="162"/>
  <c r="E11" i="162" s="1"/>
  <c r="D10" i="162"/>
  <c r="D11" i="162" s="1"/>
  <c r="C10" i="162"/>
  <c r="C11" i="162" s="1"/>
  <c r="I192" i="161"/>
  <c r="H192" i="161"/>
  <c r="G192" i="161"/>
  <c r="F192" i="161"/>
  <c r="E192" i="161"/>
  <c r="D192" i="161"/>
  <c r="C192" i="161"/>
  <c r="I189" i="161"/>
  <c r="I193" i="161" s="1"/>
  <c r="H189" i="161"/>
  <c r="H193" i="161" s="1"/>
  <c r="G189" i="161"/>
  <c r="G193" i="161" s="1"/>
  <c r="F189" i="161"/>
  <c r="F193" i="161" s="1"/>
  <c r="E189" i="161"/>
  <c r="E193" i="161" s="1"/>
  <c r="D189" i="161"/>
  <c r="D193" i="161" s="1"/>
  <c r="C189" i="161"/>
  <c r="C193" i="161" s="1"/>
  <c r="I188" i="161"/>
  <c r="H188" i="161"/>
  <c r="G188" i="161"/>
  <c r="F188" i="161"/>
  <c r="E188" i="161"/>
  <c r="D188" i="161"/>
  <c r="C188" i="161"/>
  <c r="I186" i="161"/>
  <c r="I187" i="161" s="1"/>
  <c r="H186" i="161"/>
  <c r="H187" i="161" s="1"/>
  <c r="G186" i="161"/>
  <c r="G187" i="161" s="1"/>
  <c r="F186" i="161"/>
  <c r="F187" i="161" s="1"/>
  <c r="E186" i="161"/>
  <c r="E187" i="161" s="1"/>
  <c r="D186" i="161"/>
  <c r="D187" i="161" s="1"/>
  <c r="C186" i="161"/>
  <c r="C187" i="161" s="1"/>
  <c r="I178" i="161"/>
  <c r="H178" i="161"/>
  <c r="G178" i="161"/>
  <c r="F178" i="161"/>
  <c r="E178" i="161"/>
  <c r="D178" i="161"/>
  <c r="C178" i="161"/>
  <c r="I175" i="161"/>
  <c r="I179" i="161" s="1"/>
  <c r="H175" i="161"/>
  <c r="H179" i="161" s="1"/>
  <c r="G175" i="161"/>
  <c r="G179" i="161" s="1"/>
  <c r="F175" i="161"/>
  <c r="F179" i="161" s="1"/>
  <c r="E175" i="161"/>
  <c r="E179" i="161" s="1"/>
  <c r="D175" i="161"/>
  <c r="D179" i="161" s="1"/>
  <c r="C175" i="161"/>
  <c r="C179" i="161" s="1"/>
  <c r="I174" i="161"/>
  <c r="H174" i="161"/>
  <c r="G174" i="161"/>
  <c r="F174" i="161"/>
  <c r="E174" i="161"/>
  <c r="D174" i="161"/>
  <c r="C174" i="161"/>
  <c r="I172" i="161"/>
  <c r="I173" i="161" s="1"/>
  <c r="H172" i="161"/>
  <c r="H173" i="161" s="1"/>
  <c r="G172" i="161"/>
  <c r="G173" i="161" s="1"/>
  <c r="F172" i="161"/>
  <c r="F173" i="161" s="1"/>
  <c r="E172" i="161"/>
  <c r="E173" i="161" s="1"/>
  <c r="D172" i="161"/>
  <c r="D173" i="161" s="1"/>
  <c r="C172" i="161"/>
  <c r="C173" i="161" s="1"/>
  <c r="I164" i="161"/>
  <c r="H164" i="161"/>
  <c r="G164" i="161"/>
  <c r="F164" i="161"/>
  <c r="E164" i="161"/>
  <c r="D164" i="161"/>
  <c r="C164" i="161"/>
  <c r="I161" i="161"/>
  <c r="I165" i="161" s="1"/>
  <c r="H161" i="161"/>
  <c r="H165" i="161" s="1"/>
  <c r="G161" i="161"/>
  <c r="G165" i="161" s="1"/>
  <c r="F161" i="161"/>
  <c r="F165" i="161" s="1"/>
  <c r="E161" i="161"/>
  <c r="E165" i="161" s="1"/>
  <c r="D161" i="161"/>
  <c r="D165" i="161" s="1"/>
  <c r="C161" i="161"/>
  <c r="C165" i="161" s="1"/>
  <c r="I160" i="161"/>
  <c r="H160" i="161"/>
  <c r="G160" i="161"/>
  <c r="F160" i="161"/>
  <c r="E160" i="161"/>
  <c r="D160" i="161"/>
  <c r="C160" i="161"/>
  <c r="I158" i="161"/>
  <c r="I159" i="161" s="1"/>
  <c r="H158" i="161"/>
  <c r="H159" i="161" s="1"/>
  <c r="G158" i="161"/>
  <c r="G159" i="161" s="1"/>
  <c r="F158" i="161"/>
  <c r="F159" i="161" s="1"/>
  <c r="E158" i="161"/>
  <c r="E159" i="161" s="1"/>
  <c r="D158" i="161"/>
  <c r="D159" i="161" s="1"/>
  <c r="C158" i="161"/>
  <c r="C159" i="161" s="1"/>
  <c r="I150" i="161"/>
  <c r="H150" i="161"/>
  <c r="G150" i="161"/>
  <c r="F150" i="161"/>
  <c r="E150" i="161"/>
  <c r="D150" i="161"/>
  <c r="C150" i="161"/>
  <c r="I147" i="161"/>
  <c r="I151" i="161" s="1"/>
  <c r="H147" i="161"/>
  <c r="H151" i="161" s="1"/>
  <c r="G147" i="161"/>
  <c r="G151" i="161" s="1"/>
  <c r="F147" i="161"/>
  <c r="F151" i="161" s="1"/>
  <c r="E147" i="161"/>
  <c r="E151" i="161" s="1"/>
  <c r="D147" i="161"/>
  <c r="D151" i="161" s="1"/>
  <c r="C147" i="161"/>
  <c r="C151" i="161" s="1"/>
  <c r="I146" i="161"/>
  <c r="H146" i="161"/>
  <c r="G146" i="161"/>
  <c r="F146" i="161"/>
  <c r="E146" i="161"/>
  <c r="D146" i="161"/>
  <c r="C146" i="161"/>
  <c r="I144" i="161"/>
  <c r="I145" i="161" s="1"/>
  <c r="H144" i="161"/>
  <c r="H145" i="161" s="1"/>
  <c r="G144" i="161"/>
  <c r="G145" i="161" s="1"/>
  <c r="F144" i="161"/>
  <c r="F145" i="161" s="1"/>
  <c r="E144" i="161"/>
  <c r="E145" i="161" s="1"/>
  <c r="D144" i="161"/>
  <c r="D145" i="161" s="1"/>
  <c r="C144" i="161"/>
  <c r="C145" i="161" s="1"/>
  <c r="I136" i="161"/>
  <c r="H136" i="161"/>
  <c r="G136" i="161"/>
  <c r="F136" i="161"/>
  <c r="E136" i="161"/>
  <c r="D136" i="161"/>
  <c r="C136" i="161"/>
  <c r="I133" i="161"/>
  <c r="I137" i="161" s="1"/>
  <c r="H133" i="161"/>
  <c r="H137" i="161" s="1"/>
  <c r="G133" i="161"/>
  <c r="G137" i="161" s="1"/>
  <c r="F133" i="161"/>
  <c r="F137" i="161" s="1"/>
  <c r="E133" i="161"/>
  <c r="E137" i="161" s="1"/>
  <c r="D133" i="161"/>
  <c r="D137" i="161" s="1"/>
  <c r="C133" i="161"/>
  <c r="C137" i="161" s="1"/>
  <c r="I132" i="161"/>
  <c r="H132" i="161"/>
  <c r="G132" i="161"/>
  <c r="F132" i="161"/>
  <c r="E132" i="161"/>
  <c r="D132" i="161"/>
  <c r="C132" i="161"/>
  <c r="I130" i="161"/>
  <c r="I131" i="161" s="1"/>
  <c r="H130" i="161"/>
  <c r="H131" i="161" s="1"/>
  <c r="G130" i="161"/>
  <c r="G131" i="161" s="1"/>
  <c r="F130" i="161"/>
  <c r="F131" i="161" s="1"/>
  <c r="E130" i="161"/>
  <c r="E131" i="161" s="1"/>
  <c r="D130" i="161"/>
  <c r="D131" i="161" s="1"/>
  <c r="C130" i="161"/>
  <c r="C131" i="161" s="1"/>
  <c r="I120" i="161"/>
  <c r="H120" i="161"/>
  <c r="G120" i="161"/>
  <c r="F120" i="161"/>
  <c r="E120" i="161"/>
  <c r="D120" i="161"/>
  <c r="C120" i="161"/>
  <c r="I117" i="161"/>
  <c r="I121" i="161" s="1"/>
  <c r="H117" i="161"/>
  <c r="H121" i="161" s="1"/>
  <c r="G117" i="161"/>
  <c r="G121" i="161" s="1"/>
  <c r="F117" i="161"/>
  <c r="F121" i="161" s="1"/>
  <c r="E117" i="161"/>
  <c r="E121" i="161" s="1"/>
  <c r="D117" i="161"/>
  <c r="D121" i="161" s="1"/>
  <c r="C117" i="161"/>
  <c r="C121" i="161" s="1"/>
  <c r="I116" i="161"/>
  <c r="H116" i="161"/>
  <c r="G116" i="161"/>
  <c r="F116" i="161"/>
  <c r="E116" i="161"/>
  <c r="D116" i="161"/>
  <c r="C116" i="161"/>
  <c r="I114" i="161"/>
  <c r="I115" i="161" s="1"/>
  <c r="H114" i="161"/>
  <c r="H115" i="161" s="1"/>
  <c r="G114" i="161"/>
  <c r="G115" i="161" s="1"/>
  <c r="F114" i="161"/>
  <c r="F115" i="161" s="1"/>
  <c r="E114" i="161"/>
  <c r="E115" i="161" s="1"/>
  <c r="D114" i="161"/>
  <c r="D115" i="161" s="1"/>
  <c r="C114" i="161"/>
  <c r="C115" i="161" s="1"/>
  <c r="I104" i="161"/>
  <c r="H104" i="161"/>
  <c r="G104" i="161"/>
  <c r="F104" i="161"/>
  <c r="E104" i="161"/>
  <c r="D104" i="161"/>
  <c r="C104" i="161"/>
  <c r="I105" i="161"/>
  <c r="H105" i="161"/>
  <c r="G105" i="161"/>
  <c r="F105" i="161"/>
  <c r="E105" i="161"/>
  <c r="D105" i="161"/>
  <c r="C105" i="161"/>
  <c r="I90" i="161"/>
  <c r="H90" i="161"/>
  <c r="G90" i="161"/>
  <c r="F90" i="161"/>
  <c r="E90" i="161"/>
  <c r="D90" i="161"/>
  <c r="C90" i="161"/>
  <c r="I91" i="161"/>
  <c r="H91" i="161"/>
  <c r="G91" i="161"/>
  <c r="F91" i="161"/>
  <c r="E91" i="161"/>
  <c r="D91" i="161"/>
  <c r="C91" i="161"/>
  <c r="I74" i="161"/>
  <c r="H74" i="161"/>
  <c r="G74" i="161"/>
  <c r="F74" i="161"/>
  <c r="E74" i="161"/>
  <c r="D74" i="161"/>
  <c r="C74" i="161"/>
  <c r="I71" i="161"/>
  <c r="I75" i="161" s="1"/>
  <c r="H71" i="161"/>
  <c r="H75" i="161" s="1"/>
  <c r="G71" i="161"/>
  <c r="G75" i="161" s="1"/>
  <c r="F71" i="161"/>
  <c r="F75" i="161" s="1"/>
  <c r="E71" i="161"/>
  <c r="E75" i="161" s="1"/>
  <c r="D71" i="161"/>
  <c r="D75" i="161" s="1"/>
  <c r="C71" i="161"/>
  <c r="C75" i="161" s="1"/>
  <c r="I70" i="161"/>
  <c r="H70" i="161"/>
  <c r="G70" i="161"/>
  <c r="F70" i="161"/>
  <c r="E70" i="161"/>
  <c r="D70" i="161"/>
  <c r="C70" i="161"/>
  <c r="I68" i="161"/>
  <c r="I69" i="161" s="1"/>
  <c r="H68" i="161"/>
  <c r="H69" i="161" s="1"/>
  <c r="G68" i="161"/>
  <c r="G69" i="161" s="1"/>
  <c r="F68" i="161"/>
  <c r="F69" i="161" s="1"/>
  <c r="E68" i="161"/>
  <c r="E69" i="161" s="1"/>
  <c r="D68" i="161"/>
  <c r="D69" i="161" s="1"/>
  <c r="C68" i="161"/>
  <c r="C69" i="161" s="1"/>
  <c r="I60" i="161"/>
  <c r="H60" i="161"/>
  <c r="G60" i="161"/>
  <c r="F60" i="161"/>
  <c r="E60" i="161"/>
  <c r="D60" i="161"/>
  <c r="C60" i="161"/>
  <c r="I57" i="161"/>
  <c r="I61" i="161" s="1"/>
  <c r="H57" i="161"/>
  <c r="H61" i="161" s="1"/>
  <c r="G57" i="161"/>
  <c r="G61" i="161" s="1"/>
  <c r="F57" i="161"/>
  <c r="F61" i="161" s="1"/>
  <c r="E57" i="161"/>
  <c r="E61" i="161" s="1"/>
  <c r="D57" i="161"/>
  <c r="D61" i="161" s="1"/>
  <c r="C57" i="161"/>
  <c r="C61" i="161" s="1"/>
  <c r="I56" i="161"/>
  <c r="H56" i="161"/>
  <c r="G56" i="161"/>
  <c r="F56" i="161"/>
  <c r="E56" i="161"/>
  <c r="D56" i="161"/>
  <c r="C56" i="161"/>
  <c r="I54" i="161"/>
  <c r="I55" i="161" s="1"/>
  <c r="H54" i="161"/>
  <c r="H55" i="161" s="1"/>
  <c r="G54" i="161"/>
  <c r="G55" i="161" s="1"/>
  <c r="F54" i="161"/>
  <c r="F55" i="161" s="1"/>
  <c r="E54" i="161"/>
  <c r="E55" i="161" s="1"/>
  <c r="D54" i="161"/>
  <c r="D55" i="161" s="1"/>
  <c r="C54" i="161"/>
  <c r="C55" i="161" s="1"/>
  <c r="I44" i="161"/>
  <c r="H44" i="161"/>
  <c r="G44" i="161"/>
  <c r="F44" i="161"/>
  <c r="E44" i="161"/>
  <c r="D44" i="161"/>
  <c r="C44" i="161"/>
  <c r="I41" i="161"/>
  <c r="I45" i="161" s="1"/>
  <c r="H41" i="161"/>
  <c r="H45" i="161" s="1"/>
  <c r="G41" i="161"/>
  <c r="G45" i="161" s="1"/>
  <c r="F41" i="161"/>
  <c r="F45" i="161" s="1"/>
  <c r="E41" i="161"/>
  <c r="E45" i="161" s="1"/>
  <c r="D41" i="161"/>
  <c r="D45" i="161" s="1"/>
  <c r="C41" i="161"/>
  <c r="C45" i="161" s="1"/>
  <c r="I40" i="161"/>
  <c r="H40" i="161"/>
  <c r="G40" i="161"/>
  <c r="F40" i="161"/>
  <c r="E40" i="161"/>
  <c r="D40" i="161"/>
  <c r="C40" i="161"/>
  <c r="I38" i="161"/>
  <c r="I39" i="161" s="1"/>
  <c r="H38" i="161"/>
  <c r="H39" i="161" s="1"/>
  <c r="G38" i="161"/>
  <c r="G39" i="161" s="1"/>
  <c r="F38" i="161"/>
  <c r="F39" i="161" s="1"/>
  <c r="E38" i="161"/>
  <c r="E39" i="161" s="1"/>
  <c r="D38" i="161"/>
  <c r="D39" i="161" s="1"/>
  <c r="C38" i="161"/>
  <c r="C39" i="161" s="1"/>
  <c r="I30" i="161"/>
  <c r="H30" i="161"/>
  <c r="G30" i="161"/>
  <c r="F30" i="161"/>
  <c r="E30" i="161"/>
  <c r="D30" i="161"/>
  <c r="C30" i="161"/>
  <c r="I27" i="161"/>
  <c r="I31" i="161" s="1"/>
  <c r="H27" i="161"/>
  <c r="H31" i="161" s="1"/>
  <c r="G27" i="161"/>
  <c r="G31" i="161" s="1"/>
  <c r="F27" i="161"/>
  <c r="F31" i="161" s="1"/>
  <c r="E27" i="161"/>
  <c r="E31" i="161" s="1"/>
  <c r="D27" i="161"/>
  <c r="D31" i="161" s="1"/>
  <c r="C27" i="161"/>
  <c r="C31" i="161" s="1"/>
  <c r="I26" i="161"/>
  <c r="H26" i="161"/>
  <c r="G26" i="161"/>
  <c r="F26" i="161"/>
  <c r="E26" i="161"/>
  <c r="D26" i="161"/>
  <c r="C26" i="161"/>
  <c r="I24" i="161"/>
  <c r="I25" i="161" s="1"/>
  <c r="H24" i="161"/>
  <c r="H25" i="161" s="1"/>
  <c r="G24" i="161"/>
  <c r="G25" i="161" s="1"/>
  <c r="F24" i="161"/>
  <c r="F25" i="161" s="1"/>
  <c r="E24" i="161"/>
  <c r="E25" i="161" s="1"/>
  <c r="D24" i="161"/>
  <c r="D25" i="161" s="1"/>
  <c r="C24" i="161"/>
  <c r="C25" i="161" s="1"/>
  <c r="I16" i="161"/>
  <c r="H16" i="161"/>
  <c r="G16" i="161"/>
  <c r="F16" i="161"/>
  <c r="E16" i="161"/>
  <c r="D16" i="161"/>
  <c r="C16" i="161"/>
  <c r="I13" i="161"/>
  <c r="I17" i="161" s="1"/>
  <c r="H13" i="161"/>
  <c r="H17" i="161" s="1"/>
  <c r="G13" i="161"/>
  <c r="G17" i="161" s="1"/>
  <c r="F13" i="161"/>
  <c r="F17" i="161" s="1"/>
  <c r="E13" i="161"/>
  <c r="E17" i="161" s="1"/>
  <c r="D13" i="161"/>
  <c r="D17" i="161" s="1"/>
  <c r="C13" i="161"/>
  <c r="C17" i="161" s="1"/>
  <c r="I12" i="161"/>
  <c r="H12" i="161"/>
  <c r="G12" i="161"/>
  <c r="F12" i="161"/>
  <c r="E12" i="161"/>
  <c r="D12" i="161"/>
  <c r="C12" i="161"/>
  <c r="I10" i="161"/>
  <c r="I11" i="161" s="1"/>
  <c r="H10" i="161"/>
  <c r="H11" i="161" s="1"/>
  <c r="G10" i="161"/>
  <c r="G11" i="161" s="1"/>
  <c r="F10" i="161"/>
  <c r="F11" i="161" s="1"/>
  <c r="E10" i="161"/>
  <c r="E11" i="161" s="1"/>
  <c r="D10" i="161"/>
  <c r="D11" i="161" s="1"/>
  <c r="C10" i="161"/>
  <c r="C11" i="161" s="1"/>
  <c r="I192" i="160"/>
  <c r="H192" i="160"/>
  <c r="G192" i="160"/>
  <c r="F192" i="160"/>
  <c r="E192" i="160"/>
  <c r="D192" i="160"/>
  <c r="C192" i="160"/>
  <c r="I193" i="160"/>
  <c r="H193" i="160"/>
  <c r="G193" i="160"/>
  <c r="F193" i="160"/>
  <c r="E193" i="160"/>
  <c r="D193" i="160"/>
  <c r="C193" i="160"/>
  <c r="I178" i="160"/>
  <c r="H178" i="160"/>
  <c r="G178" i="160"/>
  <c r="F178" i="160"/>
  <c r="E178" i="160"/>
  <c r="D178" i="160"/>
  <c r="C178" i="160"/>
  <c r="I179" i="160"/>
  <c r="H179" i="160"/>
  <c r="G179" i="160"/>
  <c r="F179" i="160"/>
  <c r="E179" i="160"/>
  <c r="D179" i="160"/>
  <c r="C179" i="160"/>
  <c r="I164" i="160"/>
  <c r="H164" i="160"/>
  <c r="G164" i="160"/>
  <c r="F164" i="160"/>
  <c r="E164" i="160"/>
  <c r="D164" i="160"/>
  <c r="C164" i="160"/>
  <c r="I165" i="160"/>
  <c r="H165" i="160"/>
  <c r="G165" i="160"/>
  <c r="F165" i="160"/>
  <c r="E165" i="160"/>
  <c r="D165" i="160"/>
  <c r="C165" i="160"/>
  <c r="I150" i="160"/>
  <c r="H150" i="160"/>
  <c r="G150" i="160"/>
  <c r="F150" i="160"/>
  <c r="E150" i="160"/>
  <c r="D150" i="160"/>
  <c r="C150" i="160"/>
  <c r="I151" i="160"/>
  <c r="H151" i="160"/>
  <c r="G151" i="160"/>
  <c r="F151" i="160"/>
  <c r="E151" i="160"/>
  <c r="D151" i="160"/>
  <c r="C151" i="160"/>
  <c r="I136" i="160"/>
  <c r="H136" i="160"/>
  <c r="G136" i="160"/>
  <c r="F136" i="160"/>
  <c r="E136" i="160"/>
  <c r="D136" i="160"/>
  <c r="C136" i="160"/>
  <c r="I137" i="160"/>
  <c r="H137" i="160"/>
  <c r="G137" i="160"/>
  <c r="F137" i="160"/>
  <c r="E137" i="160"/>
  <c r="D137" i="160"/>
  <c r="C137" i="160"/>
  <c r="I120" i="160"/>
  <c r="H120" i="160"/>
  <c r="G120" i="160"/>
  <c r="F120" i="160"/>
  <c r="E120" i="160"/>
  <c r="D120" i="160"/>
  <c r="C120" i="160"/>
  <c r="I121" i="160"/>
  <c r="H121" i="160"/>
  <c r="G121" i="160"/>
  <c r="F121" i="160"/>
  <c r="E121" i="160"/>
  <c r="D121" i="160"/>
  <c r="C121" i="160"/>
  <c r="I104" i="160"/>
  <c r="H104" i="160"/>
  <c r="G104" i="160"/>
  <c r="F104" i="160"/>
  <c r="E104" i="160"/>
  <c r="D104" i="160"/>
  <c r="C104" i="160"/>
  <c r="I101" i="160"/>
  <c r="I105" i="160" s="1"/>
  <c r="H101" i="160"/>
  <c r="H105" i="160" s="1"/>
  <c r="G101" i="160"/>
  <c r="G105" i="160" s="1"/>
  <c r="F101" i="160"/>
  <c r="F105" i="160" s="1"/>
  <c r="E101" i="160"/>
  <c r="E105" i="160" s="1"/>
  <c r="D101" i="160"/>
  <c r="D105" i="160" s="1"/>
  <c r="C101" i="160"/>
  <c r="C105" i="160" s="1"/>
  <c r="I100" i="160"/>
  <c r="H100" i="160"/>
  <c r="G100" i="160"/>
  <c r="F100" i="160"/>
  <c r="E100" i="160"/>
  <c r="D100" i="160"/>
  <c r="C100" i="160"/>
  <c r="I98" i="160"/>
  <c r="I99" i="160" s="1"/>
  <c r="H98" i="160"/>
  <c r="H99" i="160" s="1"/>
  <c r="G98" i="160"/>
  <c r="G99" i="160" s="1"/>
  <c r="F98" i="160"/>
  <c r="F99" i="160" s="1"/>
  <c r="E98" i="160"/>
  <c r="E99" i="160" s="1"/>
  <c r="D98" i="160"/>
  <c r="D99" i="160" s="1"/>
  <c r="C98" i="160"/>
  <c r="C99" i="160" s="1"/>
  <c r="I90" i="160"/>
  <c r="H90" i="160"/>
  <c r="G90" i="160"/>
  <c r="F90" i="160"/>
  <c r="E90" i="160"/>
  <c r="D90" i="160"/>
  <c r="C90" i="160"/>
  <c r="I87" i="160"/>
  <c r="I91" i="160" s="1"/>
  <c r="H87" i="160"/>
  <c r="H91" i="160" s="1"/>
  <c r="G87" i="160"/>
  <c r="G91" i="160" s="1"/>
  <c r="F87" i="160"/>
  <c r="F91" i="160" s="1"/>
  <c r="E87" i="160"/>
  <c r="E91" i="160" s="1"/>
  <c r="D87" i="160"/>
  <c r="D91" i="160" s="1"/>
  <c r="C87" i="160"/>
  <c r="C91" i="160" s="1"/>
  <c r="I86" i="160"/>
  <c r="H86" i="160"/>
  <c r="G86" i="160"/>
  <c r="F86" i="160"/>
  <c r="E86" i="160"/>
  <c r="D86" i="160"/>
  <c r="C86" i="160"/>
  <c r="I84" i="160"/>
  <c r="I85" i="160" s="1"/>
  <c r="H84" i="160"/>
  <c r="H85" i="160" s="1"/>
  <c r="G84" i="160"/>
  <c r="G85" i="160" s="1"/>
  <c r="F84" i="160"/>
  <c r="F85" i="160" s="1"/>
  <c r="E84" i="160"/>
  <c r="E85" i="160" s="1"/>
  <c r="D84" i="160"/>
  <c r="D85" i="160" s="1"/>
  <c r="C84" i="160"/>
  <c r="C85" i="160" s="1"/>
  <c r="I74" i="160"/>
  <c r="H74" i="160"/>
  <c r="G74" i="160"/>
  <c r="F74" i="160"/>
  <c r="E74" i="160"/>
  <c r="D74" i="160"/>
  <c r="C74" i="160"/>
  <c r="I71" i="160"/>
  <c r="I75" i="160" s="1"/>
  <c r="H71" i="160"/>
  <c r="H75" i="160" s="1"/>
  <c r="G71" i="160"/>
  <c r="G75" i="160" s="1"/>
  <c r="F71" i="160"/>
  <c r="F75" i="160" s="1"/>
  <c r="E71" i="160"/>
  <c r="E75" i="160" s="1"/>
  <c r="D71" i="160"/>
  <c r="D75" i="160" s="1"/>
  <c r="C71" i="160"/>
  <c r="C75" i="160" s="1"/>
  <c r="I70" i="160"/>
  <c r="H70" i="160"/>
  <c r="G70" i="160"/>
  <c r="F70" i="160"/>
  <c r="E70" i="160"/>
  <c r="D70" i="160"/>
  <c r="C70" i="160"/>
  <c r="I68" i="160"/>
  <c r="I69" i="160" s="1"/>
  <c r="H68" i="160"/>
  <c r="H69" i="160" s="1"/>
  <c r="G68" i="160"/>
  <c r="G69" i="160" s="1"/>
  <c r="F68" i="160"/>
  <c r="F69" i="160" s="1"/>
  <c r="E68" i="160"/>
  <c r="E69" i="160" s="1"/>
  <c r="D68" i="160"/>
  <c r="D69" i="160" s="1"/>
  <c r="C68" i="160"/>
  <c r="C69" i="160" s="1"/>
  <c r="I60" i="160"/>
  <c r="H60" i="160"/>
  <c r="G60" i="160"/>
  <c r="F60" i="160"/>
  <c r="E60" i="160"/>
  <c r="D60" i="160"/>
  <c r="C60" i="160"/>
  <c r="I57" i="160"/>
  <c r="I61" i="160" s="1"/>
  <c r="H57" i="160"/>
  <c r="H61" i="160" s="1"/>
  <c r="G57" i="160"/>
  <c r="G61" i="160" s="1"/>
  <c r="F57" i="160"/>
  <c r="F61" i="160" s="1"/>
  <c r="E57" i="160"/>
  <c r="E61" i="160" s="1"/>
  <c r="D57" i="160"/>
  <c r="D61" i="160" s="1"/>
  <c r="C57" i="160"/>
  <c r="C61" i="160" s="1"/>
  <c r="I56" i="160"/>
  <c r="H56" i="160"/>
  <c r="G56" i="160"/>
  <c r="F56" i="160"/>
  <c r="E56" i="160"/>
  <c r="D56" i="160"/>
  <c r="C56" i="160"/>
  <c r="I54" i="160"/>
  <c r="I55" i="160" s="1"/>
  <c r="H54" i="160"/>
  <c r="H55" i="160" s="1"/>
  <c r="G54" i="160"/>
  <c r="G55" i="160" s="1"/>
  <c r="F54" i="160"/>
  <c r="F55" i="160" s="1"/>
  <c r="E54" i="160"/>
  <c r="E55" i="160" s="1"/>
  <c r="D54" i="160"/>
  <c r="D55" i="160" s="1"/>
  <c r="C54" i="160"/>
  <c r="C55" i="160" s="1"/>
  <c r="I44" i="160"/>
  <c r="H44" i="160"/>
  <c r="G44" i="160"/>
  <c r="F44" i="160"/>
  <c r="E44" i="160"/>
  <c r="D44" i="160"/>
  <c r="C44" i="160"/>
  <c r="I45" i="160"/>
  <c r="H45" i="160"/>
  <c r="G45" i="160"/>
  <c r="F45" i="160"/>
  <c r="E45" i="160"/>
  <c r="D45" i="160"/>
  <c r="C45" i="160"/>
  <c r="I30" i="160"/>
  <c r="H30" i="160"/>
  <c r="G30" i="160"/>
  <c r="F30" i="160"/>
  <c r="E30" i="160"/>
  <c r="D30" i="160"/>
  <c r="C30" i="160"/>
  <c r="I31" i="160"/>
  <c r="H31" i="160"/>
  <c r="G31" i="160"/>
  <c r="F31" i="160"/>
  <c r="E31" i="160"/>
  <c r="D31" i="160"/>
  <c r="C31" i="160"/>
  <c r="I16" i="160"/>
  <c r="H16" i="160"/>
  <c r="G16" i="160"/>
  <c r="F16" i="160"/>
  <c r="E16" i="160"/>
  <c r="D16" i="160"/>
  <c r="C16" i="160"/>
  <c r="I13" i="160"/>
  <c r="I17" i="160" s="1"/>
  <c r="H13" i="160"/>
  <c r="H17" i="160" s="1"/>
  <c r="G13" i="160"/>
  <c r="G17" i="160" s="1"/>
  <c r="F13" i="160"/>
  <c r="F17" i="160" s="1"/>
  <c r="E13" i="160"/>
  <c r="E17" i="160" s="1"/>
  <c r="D13" i="160"/>
  <c r="D17" i="160" s="1"/>
  <c r="C13" i="160"/>
  <c r="C17" i="160" s="1"/>
  <c r="I12" i="160"/>
  <c r="H12" i="160"/>
  <c r="G12" i="160"/>
  <c r="F12" i="160"/>
  <c r="E12" i="160"/>
  <c r="D12" i="160"/>
  <c r="C12" i="160"/>
  <c r="I10" i="160"/>
  <c r="I11" i="160" s="1"/>
  <c r="H10" i="160"/>
  <c r="H11" i="160" s="1"/>
  <c r="G10" i="160"/>
  <c r="G11" i="160" s="1"/>
  <c r="F10" i="160"/>
  <c r="F11" i="160" s="1"/>
  <c r="E10" i="160"/>
  <c r="E11" i="160" s="1"/>
  <c r="D10" i="160"/>
  <c r="D11" i="160" s="1"/>
  <c r="C10" i="160"/>
  <c r="C11" i="160" s="1"/>
  <c r="I192" i="159"/>
  <c r="H192" i="159"/>
  <c r="G192" i="159"/>
  <c r="F192" i="159"/>
  <c r="E192" i="159"/>
  <c r="D192" i="159"/>
  <c r="C192" i="159"/>
  <c r="I193" i="159"/>
  <c r="H193" i="159"/>
  <c r="G193" i="159"/>
  <c r="F193" i="159"/>
  <c r="E193" i="159"/>
  <c r="D193" i="159"/>
  <c r="C193" i="159"/>
  <c r="I178" i="159"/>
  <c r="H178" i="159"/>
  <c r="G178" i="159"/>
  <c r="F178" i="159"/>
  <c r="E178" i="159"/>
  <c r="D178" i="159"/>
  <c r="C178" i="159"/>
  <c r="I179" i="159"/>
  <c r="H179" i="159"/>
  <c r="G179" i="159"/>
  <c r="F179" i="159"/>
  <c r="E179" i="159"/>
  <c r="D179" i="159"/>
  <c r="C179" i="159"/>
  <c r="I164" i="159"/>
  <c r="H164" i="159"/>
  <c r="G164" i="159"/>
  <c r="F164" i="159"/>
  <c r="E164" i="159"/>
  <c r="D164" i="159"/>
  <c r="C164" i="159"/>
  <c r="I165" i="159"/>
  <c r="H165" i="159"/>
  <c r="G165" i="159"/>
  <c r="F165" i="159"/>
  <c r="E165" i="159"/>
  <c r="D165" i="159"/>
  <c r="C165" i="159"/>
  <c r="I150" i="159"/>
  <c r="H150" i="159"/>
  <c r="G150" i="159"/>
  <c r="F150" i="159"/>
  <c r="E150" i="159"/>
  <c r="D150" i="159"/>
  <c r="C150" i="159"/>
  <c r="I151" i="159"/>
  <c r="H151" i="159"/>
  <c r="G151" i="159"/>
  <c r="F151" i="159"/>
  <c r="E151" i="159"/>
  <c r="D151" i="159"/>
  <c r="C151" i="159"/>
  <c r="I136" i="159"/>
  <c r="H136" i="159"/>
  <c r="G136" i="159"/>
  <c r="F136" i="159"/>
  <c r="E136" i="159"/>
  <c r="D136" i="159"/>
  <c r="C136" i="159"/>
  <c r="I137" i="159"/>
  <c r="H137" i="159"/>
  <c r="G137" i="159"/>
  <c r="F137" i="159"/>
  <c r="E137" i="159"/>
  <c r="D137" i="159"/>
  <c r="C137" i="159"/>
  <c r="I120" i="159"/>
  <c r="H120" i="159"/>
  <c r="G120" i="159"/>
  <c r="F120" i="159"/>
  <c r="E120" i="159"/>
  <c r="D120" i="159"/>
  <c r="C120" i="159"/>
  <c r="I117" i="159"/>
  <c r="I121" i="159" s="1"/>
  <c r="H117" i="159"/>
  <c r="H121" i="159" s="1"/>
  <c r="G117" i="159"/>
  <c r="G121" i="159" s="1"/>
  <c r="F117" i="159"/>
  <c r="F121" i="159" s="1"/>
  <c r="E117" i="159"/>
  <c r="E121" i="159" s="1"/>
  <c r="D117" i="159"/>
  <c r="D121" i="159" s="1"/>
  <c r="C117" i="159"/>
  <c r="C121" i="159" s="1"/>
  <c r="I116" i="159"/>
  <c r="H116" i="159"/>
  <c r="G116" i="159"/>
  <c r="F116" i="159"/>
  <c r="E116" i="159"/>
  <c r="D116" i="159"/>
  <c r="C116" i="159"/>
  <c r="I114" i="159"/>
  <c r="I115" i="159" s="1"/>
  <c r="H114" i="159"/>
  <c r="H115" i="159" s="1"/>
  <c r="G114" i="159"/>
  <c r="G115" i="159" s="1"/>
  <c r="F114" i="159"/>
  <c r="F115" i="159" s="1"/>
  <c r="E114" i="159"/>
  <c r="E115" i="159" s="1"/>
  <c r="D114" i="159"/>
  <c r="D115" i="159" s="1"/>
  <c r="C114" i="159"/>
  <c r="C115" i="159" s="1"/>
  <c r="I104" i="159"/>
  <c r="H104" i="159"/>
  <c r="G104" i="159"/>
  <c r="F104" i="159"/>
  <c r="E104" i="159"/>
  <c r="D104" i="159"/>
  <c r="C104" i="159"/>
  <c r="I105" i="159"/>
  <c r="H105" i="159"/>
  <c r="G105" i="159"/>
  <c r="F105" i="159"/>
  <c r="E105" i="159"/>
  <c r="D105" i="159"/>
  <c r="C105" i="159"/>
  <c r="I90" i="159"/>
  <c r="H90" i="159"/>
  <c r="G90" i="159"/>
  <c r="F90" i="159"/>
  <c r="E90" i="159"/>
  <c r="D90" i="159"/>
  <c r="C90" i="159"/>
  <c r="I91" i="159"/>
  <c r="H91" i="159"/>
  <c r="G91" i="159"/>
  <c r="F91" i="159"/>
  <c r="E91" i="159"/>
  <c r="D91" i="159"/>
  <c r="C91" i="159"/>
  <c r="I74" i="159"/>
  <c r="H74" i="159"/>
  <c r="G74" i="159"/>
  <c r="F74" i="159"/>
  <c r="E74" i="159"/>
  <c r="D74" i="159"/>
  <c r="C74" i="159"/>
  <c r="I75" i="159"/>
  <c r="H75" i="159"/>
  <c r="G75" i="159"/>
  <c r="F75" i="159"/>
  <c r="E75" i="159"/>
  <c r="D75" i="159"/>
  <c r="C75" i="159"/>
  <c r="I60" i="159"/>
  <c r="H60" i="159"/>
  <c r="G60" i="159"/>
  <c r="F60" i="159"/>
  <c r="E60" i="159"/>
  <c r="D60" i="159"/>
  <c r="C60" i="159"/>
  <c r="I61" i="159"/>
  <c r="H61" i="159"/>
  <c r="G61" i="159"/>
  <c r="F61" i="159"/>
  <c r="E61" i="159"/>
  <c r="D61" i="159"/>
  <c r="C61" i="159"/>
  <c r="I44" i="159"/>
  <c r="H44" i="159"/>
  <c r="G44" i="159"/>
  <c r="F44" i="159"/>
  <c r="E44" i="159"/>
  <c r="D44" i="159"/>
  <c r="C44" i="159"/>
  <c r="I45" i="159"/>
  <c r="H45" i="159"/>
  <c r="G45" i="159"/>
  <c r="F45" i="159"/>
  <c r="E45" i="159"/>
  <c r="D45" i="159"/>
  <c r="C45" i="159"/>
  <c r="I30" i="159"/>
  <c r="H30" i="159"/>
  <c r="G30" i="159"/>
  <c r="F30" i="159"/>
  <c r="E30" i="159"/>
  <c r="D30" i="159"/>
  <c r="C30" i="159"/>
  <c r="I31" i="159"/>
  <c r="H31" i="159"/>
  <c r="G31" i="159"/>
  <c r="F31" i="159"/>
  <c r="E31" i="159"/>
  <c r="D31" i="159"/>
  <c r="C31" i="159"/>
  <c r="I16" i="159"/>
  <c r="H16" i="159"/>
  <c r="G16" i="159"/>
  <c r="F16" i="159"/>
  <c r="E16" i="159"/>
  <c r="D16" i="159"/>
  <c r="C16" i="159"/>
  <c r="I13" i="159"/>
  <c r="I17" i="159" s="1"/>
  <c r="H13" i="159"/>
  <c r="H17" i="159" s="1"/>
  <c r="G13" i="159"/>
  <c r="G17" i="159" s="1"/>
  <c r="F13" i="159"/>
  <c r="F17" i="159" s="1"/>
  <c r="E13" i="159"/>
  <c r="E17" i="159" s="1"/>
  <c r="D13" i="159"/>
  <c r="D17" i="159" s="1"/>
  <c r="C13" i="159"/>
  <c r="C17" i="159" s="1"/>
  <c r="I12" i="159"/>
  <c r="H12" i="159"/>
  <c r="G12" i="159"/>
  <c r="F12" i="159"/>
  <c r="E12" i="159"/>
  <c r="D12" i="159"/>
  <c r="C12" i="159"/>
  <c r="I10" i="159"/>
  <c r="I11" i="159" s="1"/>
  <c r="H10" i="159"/>
  <c r="H11" i="159" s="1"/>
  <c r="G10" i="159"/>
  <c r="G11" i="159" s="1"/>
  <c r="F10" i="159"/>
  <c r="F11" i="159" s="1"/>
  <c r="E10" i="159"/>
  <c r="E11" i="159" s="1"/>
  <c r="D10" i="159"/>
  <c r="D11" i="159" s="1"/>
  <c r="C10" i="159"/>
  <c r="C11" i="159" s="1"/>
  <c r="I192" i="158"/>
  <c r="H192" i="158"/>
  <c r="G192" i="158"/>
  <c r="F192" i="158"/>
  <c r="E192" i="158"/>
  <c r="D192" i="158"/>
  <c r="C192" i="158"/>
  <c r="I189" i="158"/>
  <c r="I193" i="158" s="1"/>
  <c r="H189" i="158"/>
  <c r="H193" i="158" s="1"/>
  <c r="G189" i="158"/>
  <c r="G193" i="158" s="1"/>
  <c r="F189" i="158"/>
  <c r="F193" i="158" s="1"/>
  <c r="E189" i="158"/>
  <c r="E193" i="158" s="1"/>
  <c r="D189" i="158"/>
  <c r="D193" i="158" s="1"/>
  <c r="C189" i="158"/>
  <c r="C193" i="158" s="1"/>
  <c r="I188" i="158"/>
  <c r="H188" i="158"/>
  <c r="G188" i="158"/>
  <c r="F188" i="158"/>
  <c r="E188" i="158"/>
  <c r="D188" i="158"/>
  <c r="C188" i="158"/>
  <c r="I186" i="158"/>
  <c r="I187" i="158" s="1"/>
  <c r="H186" i="158"/>
  <c r="H187" i="158" s="1"/>
  <c r="G186" i="158"/>
  <c r="G187" i="158" s="1"/>
  <c r="F186" i="158"/>
  <c r="F187" i="158" s="1"/>
  <c r="E186" i="158"/>
  <c r="E187" i="158" s="1"/>
  <c r="D186" i="158"/>
  <c r="D187" i="158" s="1"/>
  <c r="C186" i="158"/>
  <c r="C187" i="158" s="1"/>
  <c r="I178" i="158"/>
  <c r="H178" i="158"/>
  <c r="G178" i="158"/>
  <c r="F178" i="158"/>
  <c r="E178" i="158"/>
  <c r="D178" i="158"/>
  <c r="C178" i="158"/>
  <c r="I179" i="158"/>
  <c r="H179" i="158"/>
  <c r="G179" i="158"/>
  <c r="F179" i="158"/>
  <c r="E179" i="158"/>
  <c r="D179" i="158"/>
  <c r="C179" i="158"/>
  <c r="I164" i="158"/>
  <c r="H164" i="158"/>
  <c r="G164" i="158"/>
  <c r="F164" i="158"/>
  <c r="E164" i="158"/>
  <c r="D164" i="158"/>
  <c r="C164" i="158"/>
  <c r="I165" i="158"/>
  <c r="H165" i="158"/>
  <c r="G165" i="158"/>
  <c r="F165" i="158"/>
  <c r="E165" i="158"/>
  <c r="D165" i="158"/>
  <c r="C165" i="158"/>
  <c r="I150" i="158"/>
  <c r="H150" i="158"/>
  <c r="G150" i="158"/>
  <c r="F150" i="158"/>
  <c r="E150" i="158"/>
  <c r="D150" i="158"/>
  <c r="C150" i="158"/>
  <c r="I151" i="158"/>
  <c r="H151" i="158"/>
  <c r="G151" i="158"/>
  <c r="F151" i="158"/>
  <c r="E151" i="158"/>
  <c r="D151" i="158"/>
  <c r="C151" i="158"/>
  <c r="I136" i="158"/>
  <c r="H136" i="158"/>
  <c r="G136" i="158"/>
  <c r="F136" i="158"/>
  <c r="E136" i="158"/>
  <c r="D136" i="158"/>
  <c r="C136" i="158"/>
  <c r="I133" i="158"/>
  <c r="I137" i="158" s="1"/>
  <c r="H133" i="158"/>
  <c r="H137" i="158" s="1"/>
  <c r="G133" i="158"/>
  <c r="G137" i="158" s="1"/>
  <c r="F133" i="158"/>
  <c r="F137" i="158" s="1"/>
  <c r="E133" i="158"/>
  <c r="E137" i="158" s="1"/>
  <c r="D133" i="158"/>
  <c r="D137" i="158" s="1"/>
  <c r="C133" i="158"/>
  <c r="C137" i="158" s="1"/>
  <c r="I132" i="158"/>
  <c r="H132" i="158"/>
  <c r="G132" i="158"/>
  <c r="F132" i="158"/>
  <c r="E132" i="158"/>
  <c r="D132" i="158"/>
  <c r="C132" i="158"/>
  <c r="I130" i="158"/>
  <c r="I131" i="158" s="1"/>
  <c r="H130" i="158"/>
  <c r="H131" i="158" s="1"/>
  <c r="G130" i="158"/>
  <c r="G131" i="158" s="1"/>
  <c r="F130" i="158"/>
  <c r="F131" i="158" s="1"/>
  <c r="E130" i="158"/>
  <c r="E131" i="158" s="1"/>
  <c r="D130" i="158"/>
  <c r="D131" i="158" s="1"/>
  <c r="C130" i="158"/>
  <c r="C131" i="158" s="1"/>
  <c r="I120" i="158"/>
  <c r="H120" i="158"/>
  <c r="G120" i="158"/>
  <c r="F120" i="158"/>
  <c r="E120" i="158"/>
  <c r="D120" i="158"/>
  <c r="C120" i="158"/>
  <c r="I117" i="158"/>
  <c r="I121" i="158" s="1"/>
  <c r="H117" i="158"/>
  <c r="H121" i="158" s="1"/>
  <c r="G117" i="158"/>
  <c r="G121" i="158" s="1"/>
  <c r="F117" i="158"/>
  <c r="F121" i="158" s="1"/>
  <c r="E117" i="158"/>
  <c r="E121" i="158" s="1"/>
  <c r="D117" i="158"/>
  <c r="D121" i="158" s="1"/>
  <c r="C117" i="158"/>
  <c r="C121" i="158" s="1"/>
  <c r="I116" i="158"/>
  <c r="H116" i="158"/>
  <c r="G116" i="158"/>
  <c r="F116" i="158"/>
  <c r="E116" i="158"/>
  <c r="D116" i="158"/>
  <c r="C116" i="158"/>
  <c r="I114" i="158"/>
  <c r="I115" i="158" s="1"/>
  <c r="H114" i="158"/>
  <c r="H115" i="158" s="1"/>
  <c r="G114" i="158"/>
  <c r="G115" i="158" s="1"/>
  <c r="F114" i="158"/>
  <c r="F115" i="158" s="1"/>
  <c r="E114" i="158"/>
  <c r="E115" i="158" s="1"/>
  <c r="D114" i="158"/>
  <c r="D115" i="158" s="1"/>
  <c r="C114" i="158"/>
  <c r="C115" i="158" s="1"/>
  <c r="H105" i="158"/>
  <c r="D105" i="158"/>
  <c r="I104" i="158"/>
  <c r="H104" i="158"/>
  <c r="G104" i="158"/>
  <c r="F104" i="158"/>
  <c r="E104" i="158"/>
  <c r="D104" i="158"/>
  <c r="C104" i="158"/>
  <c r="I105" i="158"/>
  <c r="G105" i="158"/>
  <c r="F105" i="158"/>
  <c r="E105" i="158"/>
  <c r="C105" i="158"/>
  <c r="H91" i="158"/>
  <c r="D91" i="158"/>
  <c r="I90" i="158"/>
  <c r="H90" i="158"/>
  <c r="G90" i="158"/>
  <c r="F90" i="158"/>
  <c r="E90" i="158"/>
  <c r="D90" i="158"/>
  <c r="C90" i="158"/>
  <c r="I91" i="158"/>
  <c r="G91" i="158"/>
  <c r="F91" i="158"/>
  <c r="E91" i="158"/>
  <c r="C91" i="158"/>
  <c r="I74" i="158"/>
  <c r="H74" i="158"/>
  <c r="G74" i="158"/>
  <c r="F74" i="158"/>
  <c r="E74" i="158"/>
  <c r="D74" i="158"/>
  <c r="C74" i="158"/>
  <c r="I75" i="158"/>
  <c r="H75" i="158"/>
  <c r="G75" i="158"/>
  <c r="F75" i="158"/>
  <c r="E75" i="158"/>
  <c r="D75" i="158"/>
  <c r="C75" i="158"/>
  <c r="I60" i="158"/>
  <c r="H60" i="158"/>
  <c r="G60" i="158"/>
  <c r="F60" i="158"/>
  <c r="E60" i="158"/>
  <c r="D60" i="158"/>
  <c r="C60" i="158"/>
  <c r="I61" i="158"/>
  <c r="H61" i="158"/>
  <c r="G61" i="158"/>
  <c r="F61" i="158"/>
  <c r="E61" i="158"/>
  <c r="D61" i="158"/>
  <c r="C61" i="158"/>
  <c r="I44" i="158"/>
  <c r="H44" i="158"/>
  <c r="G44" i="158"/>
  <c r="F44" i="158"/>
  <c r="E44" i="158"/>
  <c r="D44" i="158"/>
  <c r="C44" i="158"/>
  <c r="I45" i="158"/>
  <c r="H45" i="158"/>
  <c r="G45" i="158"/>
  <c r="F45" i="158"/>
  <c r="E45" i="158"/>
  <c r="D45" i="158"/>
  <c r="C45" i="158"/>
  <c r="I30" i="158"/>
  <c r="H30" i="158"/>
  <c r="G30" i="158"/>
  <c r="F30" i="158"/>
  <c r="E30" i="158"/>
  <c r="D30" i="158"/>
  <c r="C30" i="158"/>
  <c r="I31" i="158"/>
  <c r="H31" i="158"/>
  <c r="G31" i="158"/>
  <c r="F31" i="158"/>
  <c r="E31" i="158"/>
  <c r="D31" i="158"/>
  <c r="C31" i="158"/>
  <c r="I16" i="158"/>
  <c r="H16" i="158"/>
  <c r="G16" i="158"/>
  <c r="F16" i="158"/>
  <c r="E16" i="158"/>
  <c r="D16" i="158"/>
  <c r="C16" i="158"/>
  <c r="I17" i="158"/>
  <c r="H17" i="158"/>
  <c r="G17" i="158"/>
  <c r="F17" i="158"/>
  <c r="E17" i="158"/>
  <c r="D17" i="158"/>
  <c r="C17" i="158"/>
  <c r="I192" i="157"/>
  <c r="H192" i="157"/>
  <c r="G192" i="157"/>
  <c r="F192" i="157"/>
  <c r="E192" i="157"/>
  <c r="D192" i="157"/>
  <c r="C192" i="157"/>
  <c r="I193" i="157"/>
  <c r="H193" i="157"/>
  <c r="G193" i="157"/>
  <c r="F193" i="157"/>
  <c r="E193" i="157"/>
  <c r="D193" i="157"/>
  <c r="C193" i="157"/>
  <c r="I178" i="157"/>
  <c r="H178" i="157"/>
  <c r="G178" i="157"/>
  <c r="F178" i="157"/>
  <c r="E178" i="157"/>
  <c r="D178" i="157"/>
  <c r="C178" i="157"/>
  <c r="I179" i="157"/>
  <c r="H179" i="157"/>
  <c r="G179" i="157"/>
  <c r="F179" i="157"/>
  <c r="E179" i="157"/>
  <c r="D179" i="157"/>
  <c r="C179" i="157"/>
  <c r="I164" i="157"/>
  <c r="H164" i="157"/>
  <c r="G164" i="157"/>
  <c r="F164" i="157"/>
  <c r="E164" i="157"/>
  <c r="D164" i="157"/>
  <c r="C164" i="157"/>
  <c r="I165" i="157"/>
  <c r="H165" i="157"/>
  <c r="G165" i="157"/>
  <c r="F165" i="157"/>
  <c r="E165" i="157"/>
  <c r="D165" i="157"/>
  <c r="C165" i="157"/>
  <c r="I150" i="157"/>
  <c r="H150" i="157"/>
  <c r="G150" i="157"/>
  <c r="F150" i="157"/>
  <c r="E150" i="157"/>
  <c r="D150" i="157"/>
  <c r="C150" i="157"/>
  <c r="I151" i="157"/>
  <c r="H151" i="157"/>
  <c r="G151" i="157"/>
  <c r="F151" i="157"/>
  <c r="E151" i="157"/>
  <c r="D151" i="157"/>
  <c r="C151" i="157"/>
  <c r="I136" i="157"/>
  <c r="H136" i="157"/>
  <c r="G136" i="157"/>
  <c r="F136" i="157"/>
  <c r="E136" i="157"/>
  <c r="D136" i="157"/>
  <c r="C136" i="157"/>
  <c r="I133" i="157"/>
  <c r="I137" i="157" s="1"/>
  <c r="H133" i="157"/>
  <c r="H137" i="157" s="1"/>
  <c r="G133" i="157"/>
  <c r="G137" i="157" s="1"/>
  <c r="F133" i="157"/>
  <c r="F137" i="157" s="1"/>
  <c r="E133" i="157"/>
  <c r="E137" i="157" s="1"/>
  <c r="D133" i="157"/>
  <c r="D137" i="157" s="1"/>
  <c r="C133" i="157"/>
  <c r="C137" i="157" s="1"/>
  <c r="I132" i="157"/>
  <c r="H132" i="157"/>
  <c r="G132" i="157"/>
  <c r="F132" i="157"/>
  <c r="E132" i="157"/>
  <c r="D132" i="157"/>
  <c r="C132" i="157"/>
  <c r="I130" i="157"/>
  <c r="I131" i="157" s="1"/>
  <c r="H130" i="157"/>
  <c r="H131" i="157" s="1"/>
  <c r="G130" i="157"/>
  <c r="G131" i="157" s="1"/>
  <c r="F130" i="157"/>
  <c r="F131" i="157" s="1"/>
  <c r="E130" i="157"/>
  <c r="E131" i="157" s="1"/>
  <c r="D130" i="157"/>
  <c r="D131" i="157" s="1"/>
  <c r="C130" i="157"/>
  <c r="C131" i="157" s="1"/>
  <c r="I120" i="157"/>
  <c r="H120" i="157"/>
  <c r="G120" i="157"/>
  <c r="F120" i="157"/>
  <c r="E120" i="157"/>
  <c r="D120" i="157"/>
  <c r="C120" i="157"/>
  <c r="I117" i="157"/>
  <c r="I121" i="157" s="1"/>
  <c r="H117" i="157"/>
  <c r="H121" i="157" s="1"/>
  <c r="G117" i="157"/>
  <c r="G121" i="157" s="1"/>
  <c r="F117" i="157"/>
  <c r="F121" i="157" s="1"/>
  <c r="E117" i="157"/>
  <c r="E121" i="157" s="1"/>
  <c r="D117" i="157"/>
  <c r="D121" i="157" s="1"/>
  <c r="C117" i="157"/>
  <c r="C121" i="157" s="1"/>
  <c r="I116" i="157"/>
  <c r="H116" i="157"/>
  <c r="G116" i="157"/>
  <c r="F116" i="157"/>
  <c r="E116" i="157"/>
  <c r="D116" i="157"/>
  <c r="C116" i="157"/>
  <c r="I114" i="157"/>
  <c r="I115" i="157" s="1"/>
  <c r="H114" i="157"/>
  <c r="H115" i="157" s="1"/>
  <c r="G114" i="157"/>
  <c r="G115" i="157" s="1"/>
  <c r="F114" i="157"/>
  <c r="F115" i="157" s="1"/>
  <c r="E114" i="157"/>
  <c r="E115" i="157" s="1"/>
  <c r="D114" i="157"/>
  <c r="D115" i="157" s="1"/>
  <c r="C114" i="157"/>
  <c r="C115" i="157" s="1"/>
  <c r="I104" i="157"/>
  <c r="H104" i="157"/>
  <c r="G104" i="157"/>
  <c r="F104" i="157"/>
  <c r="E104" i="157"/>
  <c r="D104" i="157"/>
  <c r="C104" i="157"/>
  <c r="I105" i="157"/>
  <c r="H105" i="157"/>
  <c r="G105" i="157"/>
  <c r="F105" i="157"/>
  <c r="E105" i="157"/>
  <c r="D105" i="157"/>
  <c r="C105" i="157"/>
  <c r="I90" i="157"/>
  <c r="H90" i="157"/>
  <c r="G90" i="157"/>
  <c r="F90" i="157"/>
  <c r="E90" i="157"/>
  <c r="D90" i="157"/>
  <c r="C90" i="157"/>
  <c r="I91" i="157"/>
  <c r="H91" i="157"/>
  <c r="G91" i="157"/>
  <c r="F91" i="157"/>
  <c r="E91" i="157"/>
  <c r="D91" i="157"/>
  <c r="C91" i="157"/>
  <c r="I74" i="157"/>
  <c r="H74" i="157"/>
  <c r="G74" i="157"/>
  <c r="F74" i="157"/>
  <c r="E74" i="157"/>
  <c r="D74" i="157"/>
  <c r="C74" i="157"/>
  <c r="I75" i="157"/>
  <c r="H75" i="157"/>
  <c r="G75" i="157"/>
  <c r="F75" i="157"/>
  <c r="E75" i="157"/>
  <c r="D75" i="157"/>
  <c r="C75" i="157"/>
  <c r="I60" i="157"/>
  <c r="H60" i="157"/>
  <c r="G60" i="157"/>
  <c r="F60" i="157"/>
  <c r="E60" i="157"/>
  <c r="D60" i="157"/>
  <c r="C60" i="157"/>
  <c r="I61" i="157"/>
  <c r="H61" i="157"/>
  <c r="G61" i="157"/>
  <c r="F61" i="157"/>
  <c r="E61" i="157"/>
  <c r="D61" i="157"/>
  <c r="C61" i="157"/>
  <c r="I44" i="157"/>
  <c r="H44" i="157"/>
  <c r="G44" i="157"/>
  <c r="F44" i="157"/>
  <c r="E44" i="157"/>
  <c r="D44" i="157"/>
  <c r="C44" i="157"/>
  <c r="I45" i="157"/>
  <c r="H45" i="157"/>
  <c r="G45" i="157"/>
  <c r="F45" i="157"/>
  <c r="E45" i="157"/>
  <c r="D45" i="157"/>
  <c r="C45" i="157"/>
  <c r="I30" i="157"/>
  <c r="H30" i="157"/>
  <c r="G30" i="157"/>
  <c r="F30" i="157"/>
  <c r="E30" i="157"/>
  <c r="D30" i="157"/>
  <c r="C30" i="157"/>
  <c r="I31" i="157"/>
  <c r="H31" i="157"/>
  <c r="G31" i="157"/>
  <c r="F31" i="157"/>
  <c r="E31" i="157"/>
  <c r="D31" i="157"/>
  <c r="C31" i="157"/>
  <c r="I16" i="157"/>
  <c r="H16" i="157"/>
  <c r="G16" i="157"/>
  <c r="F16" i="157"/>
  <c r="E16" i="157"/>
  <c r="D16" i="157"/>
  <c r="C16" i="157"/>
  <c r="I13" i="157"/>
  <c r="I17" i="157" s="1"/>
  <c r="H13" i="157"/>
  <c r="H17" i="157" s="1"/>
  <c r="G13" i="157"/>
  <c r="G17" i="157" s="1"/>
  <c r="F13" i="157"/>
  <c r="F17" i="157" s="1"/>
  <c r="E13" i="157"/>
  <c r="E17" i="157" s="1"/>
  <c r="D13" i="157"/>
  <c r="D17" i="157" s="1"/>
  <c r="C13" i="157"/>
  <c r="C17" i="157" s="1"/>
  <c r="I12" i="157"/>
  <c r="H12" i="157"/>
  <c r="G12" i="157"/>
  <c r="F12" i="157"/>
  <c r="E12" i="157"/>
  <c r="D12" i="157"/>
  <c r="C12" i="157"/>
  <c r="I10" i="157"/>
  <c r="I11" i="157" s="1"/>
  <c r="H10" i="157"/>
  <c r="H11" i="157" s="1"/>
  <c r="G10" i="157"/>
  <c r="G11" i="157" s="1"/>
  <c r="F10" i="157"/>
  <c r="F11" i="157" s="1"/>
  <c r="E10" i="157"/>
  <c r="E11" i="157" s="1"/>
  <c r="D10" i="157"/>
  <c r="D11" i="157" s="1"/>
  <c r="C10" i="157"/>
  <c r="C11" i="157" s="1"/>
  <c r="I192" i="156"/>
  <c r="H192" i="156"/>
  <c r="G192" i="156"/>
  <c r="F192" i="156"/>
  <c r="E192" i="156"/>
  <c r="D192" i="156"/>
  <c r="C192" i="156"/>
  <c r="I189" i="156"/>
  <c r="I193" i="156" s="1"/>
  <c r="H189" i="156"/>
  <c r="H193" i="156" s="1"/>
  <c r="G189" i="156"/>
  <c r="G193" i="156" s="1"/>
  <c r="F189" i="156"/>
  <c r="F193" i="156" s="1"/>
  <c r="E189" i="156"/>
  <c r="E193" i="156" s="1"/>
  <c r="D189" i="156"/>
  <c r="D193" i="156" s="1"/>
  <c r="C189" i="156"/>
  <c r="C193" i="156" s="1"/>
  <c r="I188" i="156"/>
  <c r="H188" i="156"/>
  <c r="G188" i="156"/>
  <c r="F188" i="156"/>
  <c r="E188" i="156"/>
  <c r="D188" i="156"/>
  <c r="C188" i="156"/>
  <c r="I186" i="156"/>
  <c r="I187" i="156" s="1"/>
  <c r="H186" i="156"/>
  <c r="H187" i="156" s="1"/>
  <c r="G186" i="156"/>
  <c r="G187" i="156" s="1"/>
  <c r="F186" i="156"/>
  <c r="F187" i="156" s="1"/>
  <c r="E186" i="156"/>
  <c r="E187" i="156" s="1"/>
  <c r="D186" i="156"/>
  <c r="D187" i="156" s="1"/>
  <c r="C186" i="156"/>
  <c r="C187" i="156" s="1"/>
  <c r="I178" i="156"/>
  <c r="H178" i="156"/>
  <c r="G178" i="156"/>
  <c r="F178" i="156"/>
  <c r="E178" i="156"/>
  <c r="D178" i="156"/>
  <c r="C178" i="156"/>
  <c r="I175" i="156"/>
  <c r="I179" i="156" s="1"/>
  <c r="H175" i="156"/>
  <c r="H179" i="156" s="1"/>
  <c r="G175" i="156"/>
  <c r="G179" i="156" s="1"/>
  <c r="F175" i="156"/>
  <c r="F179" i="156" s="1"/>
  <c r="E175" i="156"/>
  <c r="E179" i="156" s="1"/>
  <c r="D175" i="156"/>
  <c r="D179" i="156" s="1"/>
  <c r="C175" i="156"/>
  <c r="C179" i="156" s="1"/>
  <c r="I174" i="156"/>
  <c r="H174" i="156"/>
  <c r="G174" i="156"/>
  <c r="F174" i="156"/>
  <c r="E174" i="156"/>
  <c r="D174" i="156"/>
  <c r="C174" i="156"/>
  <c r="I172" i="156"/>
  <c r="I173" i="156" s="1"/>
  <c r="H172" i="156"/>
  <c r="H173" i="156" s="1"/>
  <c r="G172" i="156"/>
  <c r="G173" i="156" s="1"/>
  <c r="F172" i="156"/>
  <c r="F173" i="156" s="1"/>
  <c r="E172" i="156"/>
  <c r="E173" i="156" s="1"/>
  <c r="D172" i="156"/>
  <c r="D173" i="156" s="1"/>
  <c r="C172" i="156"/>
  <c r="C173" i="156" s="1"/>
  <c r="I164" i="156"/>
  <c r="H164" i="156"/>
  <c r="G164" i="156"/>
  <c r="F164" i="156"/>
  <c r="E164" i="156"/>
  <c r="D164" i="156"/>
  <c r="C164" i="156"/>
  <c r="I161" i="156"/>
  <c r="I165" i="156" s="1"/>
  <c r="H161" i="156"/>
  <c r="H165" i="156" s="1"/>
  <c r="G161" i="156"/>
  <c r="G165" i="156" s="1"/>
  <c r="F161" i="156"/>
  <c r="F165" i="156" s="1"/>
  <c r="E161" i="156"/>
  <c r="E165" i="156" s="1"/>
  <c r="D161" i="156"/>
  <c r="D165" i="156" s="1"/>
  <c r="C161" i="156"/>
  <c r="C165" i="156" s="1"/>
  <c r="I160" i="156"/>
  <c r="H160" i="156"/>
  <c r="G160" i="156"/>
  <c r="F160" i="156"/>
  <c r="E160" i="156"/>
  <c r="D160" i="156"/>
  <c r="C160" i="156"/>
  <c r="I158" i="156"/>
  <c r="I159" i="156" s="1"/>
  <c r="H158" i="156"/>
  <c r="H159" i="156" s="1"/>
  <c r="G158" i="156"/>
  <c r="G159" i="156" s="1"/>
  <c r="F158" i="156"/>
  <c r="F159" i="156" s="1"/>
  <c r="E158" i="156"/>
  <c r="E159" i="156" s="1"/>
  <c r="D158" i="156"/>
  <c r="D159" i="156" s="1"/>
  <c r="C158" i="156"/>
  <c r="C159" i="156" s="1"/>
  <c r="I150" i="156"/>
  <c r="H150" i="156"/>
  <c r="G150" i="156"/>
  <c r="F150" i="156"/>
  <c r="E150" i="156"/>
  <c r="D150" i="156"/>
  <c r="C150" i="156"/>
  <c r="I147" i="156"/>
  <c r="I151" i="156" s="1"/>
  <c r="H147" i="156"/>
  <c r="H151" i="156" s="1"/>
  <c r="G147" i="156"/>
  <c r="G151" i="156" s="1"/>
  <c r="F147" i="156"/>
  <c r="F151" i="156" s="1"/>
  <c r="E147" i="156"/>
  <c r="E151" i="156" s="1"/>
  <c r="D147" i="156"/>
  <c r="D151" i="156" s="1"/>
  <c r="C147" i="156"/>
  <c r="C151" i="156" s="1"/>
  <c r="I146" i="156"/>
  <c r="H146" i="156"/>
  <c r="G146" i="156"/>
  <c r="F146" i="156"/>
  <c r="E146" i="156"/>
  <c r="D146" i="156"/>
  <c r="C146" i="156"/>
  <c r="I144" i="156"/>
  <c r="I145" i="156" s="1"/>
  <c r="H144" i="156"/>
  <c r="H145" i="156" s="1"/>
  <c r="G144" i="156"/>
  <c r="G145" i="156" s="1"/>
  <c r="F144" i="156"/>
  <c r="F145" i="156" s="1"/>
  <c r="E144" i="156"/>
  <c r="E145" i="156" s="1"/>
  <c r="D144" i="156"/>
  <c r="D145" i="156" s="1"/>
  <c r="C144" i="156"/>
  <c r="C145" i="156" s="1"/>
  <c r="I136" i="156"/>
  <c r="H136" i="156"/>
  <c r="G136" i="156"/>
  <c r="F136" i="156"/>
  <c r="E136" i="156"/>
  <c r="D136" i="156"/>
  <c r="C136" i="156"/>
  <c r="I133" i="156"/>
  <c r="I137" i="156" s="1"/>
  <c r="H133" i="156"/>
  <c r="H137" i="156" s="1"/>
  <c r="G133" i="156"/>
  <c r="G137" i="156" s="1"/>
  <c r="F133" i="156"/>
  <c r="F137" i="156" s="1"/>
  <c r="E133" i="156"/>
  <c r="E137" i="156" s="1"/>
  <c r="D133" i="156"/>
  <c r="D137" i="156" s="1"/>
  <c r="C133" i="156"/>
  <c r="C137" i="156" s="1"/>
  <c r="I132" i="156"/>
  <c r="H132" i="156"/>
  <c r="G132" i="156"/>
  <c r="F132" i="156"/>
  <c r="E132" i="156"/>
  <c r="D132" i="156"/>
  <c r="C132" i="156"/>
  <c r="I130" i="156"/>
  <c r="I131" i="156" s="1"/>
  <c r="H130" i="156"/>
  <c r="H131" i="156" s="1"/>
  <c r="G130" i="156"/>
  <c r="G131" i="156" s="1"/>
  <c r="F130" i="156"/>
  <c r="F131" i="156" s="1"/>
  <c r="E130" i="156"/>
  <c r="E131" i="156" s="1"/>
  <c r="D130" i="156"/>
  <c r="D131" i="156" s="1"/>
  <c r="C130" i="156"/>
  <c r="C131" i="156" s="1"/>
  <c r="I120" i="156"/>
  <c r="H120" i="156"/>
  <c r="G120" i="156"/>
  <c r="F120" i="156"/>
  <c r="E120" i="156"/>
  <c r="D120" i="156"/>
  <c r="C120" i="156"/>
  <c r="I117" i="156"/>
  <c r="I121" i="156" s="1"/>
  <c r="H117" i="156"/>
  <c r="H121" i="156" s="1"/>
  <c r="G117" i="156"/>
  <c r="G121" i="156" s="1"/>
  <c r="F117" i="156"/>
  <c r="F121" i="156" s="1"/>
  <c r="E117" i="156"/>
  <c r="E121" i="156" s="1"/>
  <c r="D117" i="156"/>
  <c r="D121" i="156" s="1"/>
  <c r="C117" i="156"/>
  <c r="C121" i="156" s="1"/>
  <c r="I116" i="156"/>
  <c r="H116" i="156"/>
  <c r="G116" i="156"/>
  <c r="F116" i="156"/>
  <c r="E116" i="156"/>
  <c r="D116" i="156"/>
  <c r="C116" i="156"/>
  <c r="I114" i="156"/>
  <c r="I115" i="156" s="1"/>
  <c r="H114" i="156"/>
  <c r="H115" i="156" s="1"/>
  <c r="G114" i="156"/>
  <c r="G115" i="156" s="1"/>
  <c r="F114" i="156"/>
  <c r="F115" i="156" s="1"/>
  <c r="E114" i="156"/>
  <c r="E115" i="156" s="1"/>
  <c r="D114" i="156"/>
  <c r="D115" i="156" s="1"/>
  <c r="C114" i="156"/>
  <c r="C115" i="156" s="1"/>
  <c r="I104" i="156"/>
  <c r="H104" i="156"/>
  <c r="G104" i="156"/>
  <c r="F104" i="156"/>
  <c r="E104" i="156"/>
  <c r="D104" i="156"/>
  <c r="C104" i="156"/>
  <c r="I105" i="156"/>
  <c r="H105" i="156"/>
  <c r="G105" i="156"/>
  <c r="F105" i="156"/>
  <c r="E105" i="156"/>
  <c r="D105" i="156"/>
  <c r="C105" i="156"/>
  <c r="I90" i="156"/>
  <c r="H90" i="156"/>
  <c r="G90" i="156"/>
  <c r="F90" i="156"/>
  <c r="E90" i="156"/>
  <c r="D90" i="156"/>
  <c r="C90" i="156"/>
  <c r="I87" i="156"/>
  <c r="I91" i="156" s="1"/>
  <c r="H87" i="156"/>
  <c r="H91" i="156" s="1"/>
  <c r="G87" i="156"/>
  <c r="G91" i="156" s="1"/>
  <c r="F87" i="156"/>
  <c r="F91" i="156" s="1"/>
  <c r="E87" i="156"/>
  <c r="E91" i="156" s="1"/>
  <c r="D87" i="156"/>
  <c r="D91" i="156" s="1"/>
  <c r="C87" i="156"/>
  <c r="C91" i="156" s="1"/>
  <c r="I86" i="156"/>
  <c r="H86" i="156"/>
  <c r="G86" i="156"/>
  <c r="F86" i="156"/>
  <c r="E86" i="156"/>
  <c r="D86" i="156"/>
  <c r="C86" i="156"/>
  <c r="I84" i="156"/>
  <c r="I85" i="156" s="1"/>
  <c r="H84" i="156"/>
  <c r="H85" i="156" s="1"/>
  <c r="G84" i="156"/>
  <c r="G85" i="156" s="1"/>
  <c r="F84" i="156"/>
  <c r="F85" i="156" s="1"/>
  <c r="E84" i="156"/>
  <c r="E85" i="156" s="1"/>
  <c r="D84" i="156"/>
  <c r="D85" i="156" s="1"/>
  <c r="C84" i="156"/>
  <c r="C85" i="156" s="1"/>
  <c r="I74" i="156"/>
  <c r="H74" i="156"/>
  <c r="G74" i="156"/>
  <c r="F74" i="156"/>
  <c r="E74" i="156"/>
  <c r="D74" i="156"/>
  <c r="C74" i="156"/>
  <c r="I75" i="156"/>
  <c r="H75" i="156"/>
  <c r="G75" i="156"/>
  <c r="F75" i="156"/>
  <c r="E75" i="156"/>
  <c r="D75" i="156"/>
  <c r="C75" i="156"/>
  <c r="I60" i="156"/>
  <c r="H60" i="156"/>
  <c r="G60" i="156"/>
  <c r="F60" i="156"/>
  <c r="E60" i="156"/>
  <c r="D60" i="156"/>
  <c r="C60" i="156"/>
  <c r="I61" i="156"/>
  <c r="H61" i="156"/>
  <c r="G61" i="156"/>
  <c r="F61" i="156"/>
  <c r="E61" i="156"/>
  <c r="D61" i="156"/>
  <c r="C61" i="156"/>
  <c r="I44" i="156"/>
  <c r="H44" i="156"/>
  <c r="G44" i="156"/>
  <c r="F44" i="156"/>
  <c r="E44" i="156"/>
  <c r="D44" i="156"/>
  <c r="C44" i="156"/>
  <c r="I45" i="156"/>
  <c r="H45" i="156"/>
  <c r="G45" i="156"/>
  <c r="F45" i="156"/>
  <c r="E45" i="156"/>
  <c r="D45" i="156"/>
  <c r="C45" i="156"/>
  <c r="I30" i="156"/>
  <c r="H30" i="156"/>
  <c r="G30" i="156"/>
  <c r="F30" i="156"/>
  <c r="E30" i="156"/>
  <c r="D30" i="156"/>
  <c r="C30" i="156"/>
  <c r="I27" i="156"/>
  <c r="I31" i="156" s="1"/>
  <c r="H27" i="156"/>
  <c r="H31" i="156" s="1"/>
  <c r="G27" i="156"/>
  <c r="G31" i="156" s="1"/>
  <c r="F27" i="156"/>
  <c r="F31" i="156" s="1"/>
  <c r="E27" i="156"/>
  <c r="E31" i="156" s="1"/>
  <c r="D27" i="156"/>
  <c r="D31" i="156" s="1"/>
  <c r="C27" i="156"/>
  <c r="C31" i="156" s="1"/>
  <c r="I26" i="156"/>
  <c r="H26" i="156"/>
  <c r="G26" i="156"/>
  <c r="F26" i="156"/>
  <c r="E26" i="156"/>
  <c r="D26" i="156"/>
  <c r="C26" i="156"/>
  <c r="I24" i="156"/>
  <c r="I25" i="156" s="1"/>
  <c r="H24" i="156"/>
  <c r="H25" i="156" s="1"/>
  <c r="G24" i="156"/>
  <c r="G25" i="156" s="1"/>
  <c r="F24" i="156"/>
  <c r="F25" i="156" s="1"/>
  <c r="E24" i="156"/>
  <c r="E25" i="156" s="1"/>
  <c r="D24" i="156"/>
  <c r="D25" i="156" s="1"/>
  <c r="C24" i="156"/>
  <c r="C25" i="156" s="1"/>
  <c r="I16" i="156"/>
  <c r="H16" i="156"/>
  <c r="G16" i="156"/>
  <c r="F16" i="156"/>
  <c r="E16" i="156"/>
  <c r="D16" i="156"/>
  <c r="C16" i="156"/>
  <c r="I13" i="156"/>
  <c r="I17" i="156" s="1"/>
  <c r="H13" i="156"/>
  <c r="H17" i="156" s="1"/>
  <c r="G13" i="156"/>
  <c r="G17" i="156" s="1"/>
  <c r="F13" i="156"/>
  <c r="F17" i="156" s="1"/>
  <c r="E13" i="156"/>
  <c r="E17" i="156" s="1"/>
  <c r="D13" i="156"/>
  <c r="D17" i="156" s="1"/>
  <c r="C13" i="156"/>
  <c r="C17" i="156" s="1"/>
  <c r="I12" i="156"/>
  <c r="H12" i="156"/>
  <c r="G12" i="156"/>
  <c r="F12" i="156"/>
  <c r="E12" i="156"/>
  <c r="D12" i="156"/>
  <c r="C12" i="156"/>
  <c r="I10" i="156"/>
  <c r="I11" i="156" s="1"/>
  <c r="H10" i="156"/>
  <c r="H11" i="156" s="1"/>
  <c r="G10" i="156"/>
  <c r="G11" i="156" s="1"/>
  <c r="F10" i="156"/>
  <c r="F11" i="156" s="1"/>
  <c r="E10" i="156"/>
  <c r="E11" i="156" s="1"/>
  <c r="D10" i="156"/>
  <c r="D11" i="156" s="1"/>
  <c r="C10" i="156"/>
  <c r="C11" i="156" s="1"/>
  <c r="I192" i="155"/>
  <c r="H192" i="155"/>
  <c r="G192" i="155"/>
  <c r="F192" i="155"/>
  <c r="E192" i="155"/>
  <c r="D192" i="155"/>
  <c r="C192" i="155"/>
  <c r="I193" i="155"/>
  <c r="H193" i="155"/>
  <c r="G193" i="155"/>
  <c r="F193" i="155"/>
  <c r="E193" i="155"/>
  <c r="D193" i="155"/>
  <c r="C193" i="155"/>
  <c r="I178" i="155"/>
  <c r="H178" i="155"/>
  <c r="G178" i="155"/>
  <c r="F178" i="155"/>
  <c r="E178" i="155"/>
  <c r="D178" i="155"/>
  <c r="C178" i="155"/>
  <c r="I179" i="155"/>
  <c r="H179" i="155"/>
  <c r="G179" i="155"/>
  <c r="F179" i="155"/>
  <c r="E179" i="155"/>
  <c r="D179" i="155"/>
  <c r="C179" i="155"/>
  <c r="I164" i="155"/>
  <c r="H164" i="155"/>
  <c r="G164" i="155"/>
  <c r="F164" i="155"/>
  <c r="E164" i="155"/>
  <c r="D164" i="155"/>
  <c r="C164" i="155"/>
  <c r="I165" i="155"/>
  <c r="H165" i="155"/>
  <c r="G165" i="155"/>
  <c r="F165" i="155"/>
  <c r="E165" i="155"/>
  <c r="D165" i="155"/>
  <c r="C165" i="155"/>
  <c r="I150" i="155"/>
  <c r="H150" i="155"/>
  <c r="G150" i="155"/>
  <c r="F150" i="155"/>
  <c r="E150" i="155"/>
  <c r="D150" i="155"/>
  <c r="C150" i="155"/>
  <c r="I151" i="155"/>
  <c r="H151" i="155"/>
  <c r="G151" i="155"/>
  <c r="F151" i="155"/>
  <c r="E151" i="155"/>
  <c r="D151" i="155"/>
  <c r="C151" i="155"/>
  <c r="I136" i="155"/>
  <c r="H136" i="155"/>
  <c r="G136" i="155"/>
  <c r="F136" i="155"/>
  <c r="E136" i="155"/>
  <c r="D136" i="155"/>
  <c r="C136" i="155"/>
  <c r="I137" i="155"/>
  <c r="H137" i="155"/>
  <c r="G137" i="155"/>
  <c r="F137" i="155"/>
  <c r="E137" i="155"/>
  <c r="D137" i="155"/>
  <c r="C137" i="155"/>
  <c r="I120" i="155"/>
  <c r="H120" i="155"/>
  <c r="G120" i="155"/>
  <c r="F120" i="155"/>
  <c r="E120" i="155"/>
  <c r="D120" i="155"/>
  <c r="C120" i="155"/>
  <c r="I117" i="155"/>
  <c r="I121" i="155" s="1"/>
  <c r="H117" i="155"/>
  <c r="H121" i="155" s="1"/>
  <c r="G117" i="155"/>
  <c r="G121" i="155" s="1"/>
  <c r="F117" i="155"/>
  <c r="F121" i="155" s="1"/>
  <c r="E117" i="155"/>
  <c r="E121" i="155" s="1"/>
  <c r="D117" i="155"/>
  <c r="D121" i="155" s="1"/>
  <c r="C117" i="155"/>
  <c r="C121" i="155" s="1"/>
  <c r="I116" i="155"/>
  <c r="H116" i="155"/>
  <c r="G116" i="155"/>
  <c r="F116" i="155"/>
  <c r="E116" i="155"/>
  <c r="D116" i="155"/>
  <c r="C116" i="155"/>
  <c r="I114" i="155"/>
  <c r="I115" i="155" s="1"/>
  <c r="H114" i="155"/>
  <c r="H115" i="155" s="1"/>
  <c r="G114" i="155"/>
  <c r="G115" i="155" s="1"/>
  <c r="F114" i="155"/>
  <c r="F115" i="155" s="1"/>
  <c r="E114" i="155"/>
  <c r="E115" i="155" s="1"/>
  <c r="D114" i="155"/>
  <c r="D115" i="155" s="1"/>
  <c r="C114" i="155"/>
  <c r="C115" i="155" s="1"/>
  <c r="I104" i="155"/>
  <c r="H104" i="155"/>
  <c r="G104" i="155"/>
  <c r="F104" i="155"/>
  <c r="E104" i="155"/>
  <c r="D104" i="155"/>
  <c r="C104" i="155"/>
  <c r="I105" i="155"/>
  <c r="H105" i="155"/>
  <c r="G105" i="155"/>
  <c r="F105" i="155"/>
  <c r="E105" i="155"/>
  <c r="D105" i="155"/>
  <c r="C105" i="155"/>
  <c r="I90" i="155"/>
  <c r="H90" i="155"/>
  <c r="G90" i="155"/>
  <c r="F90" i="155"/>
  <c r="E90" i="155"/>
  <c r="D90" i="155"/>
  <c r="C90" i="155"/>
  <c r="I91" i="155"/>
  <c r="H91" i="155"/>
  <c r="G91" i="155"/>
  <c r="F91" i="155"/>
  <c r="E91" i="155"/>
  <c r="D91" i="155"/>
  <c r="C91" i="155"/>
  <c r="I74" i="155"/>
  <c r="H74" i="155"/>
  <c r="G74" i="155"/>
  <c r="F74" i="155"/>
  <c r="E74" i="155"/>
  <c r="D74" i="155"/>
  <c r="C74" i="155"/>
  <c r="I75" i="155"/>
  <c r="H75" i="155"/>
  <c r="G75" i="155"/>
  <c r="F75" i="155"/>
  <c r="E75" i="155"/>
  <c r="D75" i="155"/>
  <c r="C75" i="155"/>
  <c r="I60" i="155"/>
  <c r="H60" i="155"/>
  <c r="G60" i="155"/>
  <c r="F60" i="155"/>
  <c r="E60" i="155"/>
  <c r="D60" i="155"/>
  <c r="C60" i="155"/>
  <c r="I61" i="155"/>
  <c r="H61" i="155"/>
  <c r="G61" i="155"/>
  <c r="F61" i="155"/>
  <c r="E61" i="155"/>
  <c r="D61" i="155"/>
  <c r="C61" i="155"/>
  <c r="I44" i="155"/>
  <c r="H44" i="155"/>
  <c r="G44" i="155"/>
  <c r="F44" i="155"/>
  <c r="E44" i="155"/>
  <c r="D44" i="155"/>
  <c r="C44" i="155"/>
  <c r="I45" i="155"/>
  <c r="H45" i="155"/>
  <c r="G45" i="155"/>
  <c r="F45" i="155"/>
  <c r="E45" i="155"/>
  <c r="D45" i="155"/>
  <c r="C45" i="155"/>
  <c r="I30" i="155"/>
  <c r="H30" i="155"/>
  <c r="G30" i="155"/>
  <c r="F30" i="155"/>
  <c r="E30" i="155"/>
  <c r="D30" i="155"/>
  <c r="C30" i="155"/>
  <c r="I31" i="155"/>
  <c r="H31" i="155"/>
  <c r="G31" i="155"/>
  <c r="F31" i="155"/>
  <c r="E31" i="155"/>
  <c r="D31" i="155"/>
  <c r="C31" i="155"/>
  <c r="I16" i="155"/>
  <c r="H16" i="155"/>
  <c r="G16" i="155"/>
  <c r="F16" i="155"/>
  <c r="E16" i="155"/>
  <c r="D16" i="155"/>
  <c r="C16" i="155"/>
  <c r="I13" i="155"/>
  <c r="I17" i="155" s="1"/>
  <c r="H13" i="155"/>
  <c r="H17" i="155" s="1"/>
  <c r="G13" i="155"/>
  <c r="G17" i="155" s="1"/>
  <c r="F13" i="155"/>
  <c r="F17" i="155" s="1"/>
  <c r="E13" i="155"/>
  <c r="E17" i="155" s="1"/>
  <c r="D13" i="155"/>
  <c r="D17" i="155" s="1"/>
  <c r="C17" i="155"/>
  <c r="I12" i="155"/>
  <c r="H12" i="155"/>
  <c r="G12" i="155"/>
  <c r="F12" i="155"/>
  <c r="E12" i="155"/>
  <c r="D12" i="155"/>
  <c r="I10" i="155"/>
  <c r="I11" i="155" s="1"/>
  <c r="H10" i="155"/>
  <c r="H11" i="155" s="1"/>
  <c r="G10" i="155"/>
  <c r="G11" i="155" s="1"/>
  <c r="F10" i="155"/>
  <c r="F11" i="155" s="1"/>
  <c r="E10" i="155"/>
  <c r="E11" i="155" s="1"/>
  <c r="D10" i="155"/>
  <c r="D11" i="155" s="1"/>
  <c r="I101" i="154" l="1"/>
  <c r="H101" i="154"/>
  <c r="G101" i="154"/>
  <c r="F101" i="154"/>
  <c r="E101" i="154"/>
  <c r="D101" i="154"/>
  <c r="C101" i="154"/>
  <c r="I100" i="154"/>
  <c r="H100" i="154"/>
  <c r="G100" i="154"/>
  <c r="F100" i="154"/>
  <c r="E100" i="154"/>
  <c r="D100" i="154"/>
  <c r="C100" i="154"/>
  <c r="I98" i="154"/>
  <c r="I99" i="154" s="1"/>
  <c r="H98" i="154"/>
  <c r="H99" i="154" s="1"/>
  <c r="G98" i="154"/>
  <c r="G99" i="154" s="1"/>
  <c r="F98" i="154"/>
  <c r="F99" i="154" s="1"/>
  <c r="E98" i="154"/>
  <c r="E99" i="154" s="1"/>
  <c r="D98" i="154"/>
  <c r="D99" i="154" s="1"/>
  <c r="C98" i="154"/>
  <c r="C99" i="154" s="1"/>
  <c r="I87" i="154"/>
  <c r="H87" i="154"/>
  <c r="G87" i="154"/>
  <c r="F87" i="154"/>
  <c r="E87" i="154"/>
  <c r="D87" i="154"/>
  <c r="C87" i="154"/>
  <c r="I86" i="154"/>
  <c r="H86" i="154"/>
  <c r="G86" i="154"/>
  <c r="F86" i="154"/>
  <c r="E86" i="154"/>
  <c r="D86" i="154"/>
  <c r="C86" i="154"/>
  <c r="I84" i="154"/>
  <c r="I85" i="154" s="1"/>
  <c r="H84" i="154"/>
  <c r="H85" i="154" s="1"/>
  <c r="G84" i="154"/>
  <c r="G85" i="154" s="1"/>
  <c r="F84" i="154"/>
  <c r="F85" i="154" s="1"/>
  <c r="E84" i="154"/>
  <c r="E85" i="154" s="1"/>
  <c r="D84" i="154"/>
  <c r="D85" i="154" s="1"/>
  <c r="C84" i="154"/>
  <c r="C85" i="154" s="1"/>
  <c r="I71" i="154"/>
  <c r="H71" i="154"/>
  <c r="G71" i="154"/>
  <c r="F71" i="154"/>
  <c r="E71" i="154"/>
  <c r="D71" i="154"/>
  <c r="C71" i="154"/>
  <c r="I70" i="154"/>
  <c r="H70" i="154"/>
  <c r="G70" i="154"/>
  <c r="F70" i="154"/>
  <c r="E70" i="154"/>
  <c r="D70" i="154"/>
  <c r="C70" i="154"/>
  <c r="I68" i="154"/>
  <c r="I69" i="154" s="1"/>
  <c r="H68" i="154"/>
  <c r="H69" i="154" s="1"/>
  <c r="G68" i="154"/>
  <c r="G69" i="154" s="1"/>
  <c r="F68" i="154"/>
  <c r="F69" i="154" s="1"/>
  <c r="E68" i="154"/>
  <c r="E69" i="154" s="1"/>
  <c r="D68" i="154"/>
  <c r="D69" i="154" s="1"/>
  <c r="C68" i="154"/>
  <c r="C69" i="154" s="1"/>
  <c r="I57" i="154"/>
  <c r="H57" i="154"/>
  <c r="G57" i="154"/>
  <c r="F57" i="154"/>
  <c r="E57" i="154"/>
  <c r="D57" i="154"/>
  <c r="C57" i="154"/>
  <c r="I56" i="154"/>
  <c r="H56" i="154"/>
  <c r="G56" i="154"/>
  <c r="F56" i="154"/>
  <c r="E56" i="154"/>
  <c r="D56" i="154"/>
  <c r="C56" i="154"/>
  <c r="I54" i="154"/>
  <c r="I55" i="154" s="1"/>
  <c r="H54" i="154"/>
  <c r="H55" i="154" s="1"/>
  <c r="G54" i="154"/>
  <c r="G55" i="154" s="1"/>
  <c r="F54" i="154"/>
  <c r="F55" i="154" s="1"/>
  <c r="E54" i="154"/>
  <c r="E55" i="154" s="1"/>
  <c r="D54" i="154"/>
  <c r="D55" i="154" s="1"/>
  <c r="C54" i="154"/>
  <c r="C55" i="154" s="1"/>
  <c r="I41" i="154"/>
  <c r="H41" i="154"/>
  <c r="G41" i="154"/>
  <c r="F41" i="154"/>
  <c r="E41" i="154"/>
  <c r="D41" i="154"/>
  <c r="C41" i="154"/>
  <c r="I40" i="154"/>
  <c r="H40" i="154"/>
  <c r="G40" i="154"/>
  <c r="F40" i="154"/>
  <c r="E40" i="154"/>
  <c r="D40" i="154"/>
  <c r="C40" i="154"/>
  <c r="I38" i="154"/>
  <c r="I39" i="154" s="1"/>
  <c r="H38" i="154"/>
  <c r="H39" i="154" s="1"/>
  <c r="G38" i="154"/>
  <c r="G39" i="154" s="1"/>
  <c r="F38" i="154"/>
  <c r="F39" i="154" s="1"/>
  <c r="E38" i="154"/>
  <c r="E39" i="154" s="1"/>
  <c r="D38" i="154"/>
  <c r="D39" i="154" s="1"/>
  <c r="C38" i="154"/>
  <c r="C39" i="154" s="1"/>
  <c r="I27" i="154"/>
  <c r="H27" i="154"/>
  <c r="G27" i="154"/>
  <c r="F27" i="154"/>
  <c r="E27" i="154"/>
  <c r="D27" i="154"/>
  <c r="C27" i="154"/>
  <c r="I26" i="154"/>
  <c r="H26" i="154"/>
  <c r="G26" i="154"/>
  <c r="F26" i="154"/>
  <c r="E26" i="154"/>
  <c r="D26" i="154"/>
  <c r="C26" i="154"/>
  <c r="I24" i="154"/>
  <c r="I25" i="154" s="1"/>
  <c r="H24" i="154"/>
  <c r="H25" i="154" s="1"/>
  <c r="G24" i="154"/>
  <c r="G25" i="154" s="1"/>
  <c r="F24" i="154"/>
  <c r="F25" i="154" s="1"/>
  <c r="E24" i="154"/>
  <c r="E25" i="154" s="1"/>
  <c r="D24" i="154"/>
  <c r="D25" i="154" s="1"/>
  <c r="C24" i="154"/>
  <c r="C25" i="154" s="1"/>
  <c r="I189" i="153" l="1"/>
  <c r="H189" i="153"/>
  <c r="G189" i="153"/>
  <c r="F189" i="153"/>
  <c r="E189" i="153"/>
  <c r="D189" i="153"/>
  <c r="C189" i="153"/>
  <c r="I188" i="153"/>
  <c r="H188" i="153"/>
  <c r="G188" i="153"/>
  <c r="F188" i="153"/>
  <c r="E188" i="153"/>
  <c r="D188" i="153"/>
  <c r="C188" i="153"/>
  <c r="I186" i="153"/>
  <c r="I187" i="153" s="1"/>
  <c r="H186" i="153"/>
  <c r="H187" i="153" s="1"/>
  <c r="G186" i="153"/>
  <c r="G187" i="153" s="1"/>
  <c r="F186" i="153"/>
  <c r="F187" i="153" s="1"/>
  <c r="E186" i="153"/>
  <c r="E187" i="153" s="1"/>
  <c r="D186" i="153"/>
  <c r="D187" i="153" s="1"/>
  <c r="C186" i="153"/>
  <c r="C187" i="153" s="1"/>
  <c r="I175" i="153"/>
  <c r="H175" i="153"/>
  <c r="G175" i="153"/>
  <c r="F175" i="153"/>
  <c r="E175" i="153"/>
  <c r="D175" i="153"/>
  <c r="C175" i="153"/>
  <c r="I174" i="153"/>
  <c r="H174" i="153"/>
  <c r="G174" i="153"/>
  <c r="F174" i="153"/>
  <c r="E174" i="153"/>
  <c r="D174" i="153"/>
  <c r="C174" i="153"/>
  <c r="I172" i="153"/>
  <c r="I173" i="153" s="1"/>
  <c r="H172" i="153"/>
  <c r="H173" i="153" s="1"/>
  <c r="G172" i="153"/>
  <c r="G173" i="153" s="1"/>
  <c r="F172" i="153"/>
  <c r="F173" i="153" s="1"/>
  <c r="E172" i="153"/>
  <c r="E173" i="153" s="1"/>
  <c r="D172" i="153"/>
  <c r="D173" i="153" s="1"/>
  <c r="C172" i="153"/>
  <c r="C173" i="153" s="1"/>
  <c r="I161" i="153"/>
  <c r="H161" i="153"/>
  <c r="G161" i="153"/>
  <c r="F161" i="153"/>
  <c r="E161" i="153"/>
  <c r="D161" i="153"/>
  <c r="C161" i="153"/>
  <c r="I160" i="153"/>
  <c r="H160" i="153"/>
  <c r="G160" i="153"/>
  <c r="F160" i="153"/>
  <c r="E160" i="153"/>
  <c r="D160" i="153"/>
  <c r="C160" i="153"/>
  <c r="I158" i="153"/>
  <c r="I159" i="153" s="1"/>
  <c r="H158" i="153"/>
  <c r="H159" i="153" s="1"/>
  <c r="G158" i="153"/>
  <c r="G159" i="153" s="1"/>
  <c r="F158" i="153"/>
  <c r="F159" i="153" s="1"/>
  <c r="E158" i="153"/>
  <c r="E159" i="153" s="1"/>
  <c r="D158" i="153"/>
  <c r="D159" i="153" s="1"/>
  <c r="C158" i="153"/>
  <c r="C159" i="153" s="1"/>
  <c r="I147" i="153"/>
  <c r="H147" i="153"/>
  <c r="G147" i="153"/>
  <c r="F147" i="153"/>
  <c r="E147" i="153"/>
  <c r="D147" i="153"/>
  <c r="C147" i="153"/>
  <c r="I146" i="153"/>
  <c r="H146" i="153"/>
  <c r="G146" i="153"/>
  <c r="F146" i="153"/>
  <c r="E146" i="153"/>
  <c r="D146" i="153"/>
  <c r="C146" i="153"/>
  <c r="I144" i="153"/>
  <c r="I145" i="153" s="1"/>
  <c r="H144" i="153"/>
  <c r="H145" i="153" s="1"/>
  <c r="G144" i="153"/>
  <c r="G145" i="153" s="1"/>
  <c r="F144" i="153"/>
  <c r="F145" i="153" s="1"/>
  <c r="E144" i="153"/>
  <c r="E145" i="153" s="1"/>
  <c r="D144" i="153"/>
  <c r="D145" i="153" s="1"/>
  <c r="C144" i="153"/>
  <c r="C145" i="153" s="1"/>
  <c r="I161" i="152" l="1"/>
  <c r="H161" i="152"/>
  <c r="G161" i="152"/>
  <c r="F161" i="152"/>
  <c r="E161" i="152"/>
  <c r="D161" i="152"/>
  <c r="C161" i="152"/>
  <c r="I160" i="152"/>
  <c r="H160" i="152"/>
  <c r="G160" i="152"/>
  <c r="F160" i="152"/>
  <c r="E160" i="152"/>
  <c r="D160" i="152"/>
  <c r="C160" i="152"/>
  <c r="I158" i="152"/>
  <c r="I159" i="152" s="1"/>
  <c r="H158" i="152"/>
  <c r="H159" i="152" s="1"/>
  <c r="G158" i="152"/>
  <c r="G159" i="152" s="1"/>
  <c r="F158" i="152"/>
  <c r="F159" i="152" s="1"/>
  <c r="E158" i="152"/>
  <c r="E159" i="152" s="1"/>
  <c r="D158" i="152"/>
  <c r="D159" i="152" s="1"/>
  <c r="C158" i="152"/>
  <c r="C159" i="152" s="1"/>
  <c r="I147" i="152"/>
  <c r="H147" i="152"/>
  <c r="G147" i="152"/>
  <c r="F147" i="152"/>
  <c r="E147" i="152"/>
  <c r="D147" i="152"/>
  <c r="C147" i="152"/>
  <c r="I146" i="152"/>
  <c r="H146" i="152"/>
  <c r="G146" i="152"/>
  <c r="F146" i="152"/>
  <c r="E146" i="152"/>
  <c r="D146" i="152"/>
  <c r="C146" i="152"/>
  <c r="I144" i="152"/>
  <c r="I145" i="152" s="1"/>
  <c r="H144" i="152"/>
  <c r="H145" i="152" s="1"/>
  <c r="G144" i="152"/>
  <c r="G145" i="152" s="1"/>
  <c r="F144" i="152"/>
  <c r="F145" i="152" s="1"/>
  <c r="E144" i="152"/>
  <c r="E145" i="152" s="1"/>
  <c r="D144" i="152"/>
  <c r="D145" i="152" s="1"/>
  <c r="C144" i="152"/>
  <c r="C145" i="152" s="1"/>
  <c r="J20" i="192" l="1"/>
  <c r="O14" i="190" l="1"/>
  <c r="O15" i="190" s="1"/>
  <c r="P85" i="190"/>
  <c r="P21" i="188" l="1"/>
  <c r="P20" i="188"/>
  <c r="P22" i="188" l="1"/>
  <c r="N21" i="179"/>
  <c r="I189" i="154" l="1"/>
  <c r="H189" i="154"/>
  <c r="G189" i="154"/>
  <c r="F189" i="154"/>
  <c r="E189" i="154"/>
  <c r="D189" i="154"/>
  <c r="C189" i="154"/>
  <c r="I188" i="154"/>
  <c r="H188" i="154"/>
  <c r="G188" i="154"/>
  <c r="F188" i="154"/>
  <c r="E188" i="154"/>
  <c r="D188" i="154"/>
  <c r="C188" i="154"/>
  <c r="I186" i="154"/>
  <c r="I187" i="154" s="1"/>
  <c r="H186" i="154"/>
  <c r="H187" i="154" s="1"/>
  <c r="G186" i="154"/>
  <c r="G187" i="154" s="1"/>
  <c r="F186" i="154"/>
  <c r="F187" i="154" s="1"/>
  <c r="E186" i="154"/>
  <c r="E187" i="154" s="1"/>
  <c r="D186" i="154"/>
  <c r="D187" i="154" s="1"/>
  <c r="C186" i="154"/>
  <c r="C187" i="154" s="1"/>
  <c r="I175" i="154"/>
  <c r="H175" i="154"/>
  <c r="G175" i="154"/>
  <c r="F175" i="154"/>
  <c r="E175" i="154"/>
  <c r="D175" i="154"/>
  <c r="C175" i="154"/>
  <c r="I174" i="154"/>
  <c r="H174" i="154"/>
  <c r="G174" i="154"/>
  <c r="F174" i="154"/>
  <c r="E174" i="154"/>
  <c r="D174" i="154"/>
  <c r="C174" i="154"/>
  <c r="I172" i="154"/>
  <c r="I173" i="154" s="1"/>
  <c r="H172" i="154"/>
  <c r="H173" i="154" s="1"/>
  <c r="G172" i="154"/>
  <c r="G173" i="154" s="1"/>
  <c r="F172" i="154"/>
  <c r="F173" i="154" s="1"/>
  <c r="E172" i="154"/>
  <c r="E173" i="154" s="1"/>
  <c r="D172" i="154"/>
  <c r="D173" i="154" s="1"/>
  <c r="C172" i="154"/>
  <c r="C173" i="154" s="1"/>
  <c r="N55" i="203" l="1"/>
  <c r="N69" i="203" l="1"/>
  <c r="N84" i="189" l="1"/>
  <c r="J192" i="201" l="1"/>
  <c r="J191" i="201"/>
  <c r="J190" i="201"/>
  <c r="K189" i="201"/>
  <c r="K193" i="201" s="1"/>
  <c r="K188" i="201"/>
  <c r="K186" i="201"/>
  <c r="K187" i="201" s="1"/>
  <c r="J185" i="201"/>
  <c r="J184" i="201"/>
  <c r="J183" i="201"/>
  <c r="J182" i="201"/>
  <c r="J181" i="201"/>
  <c r="J178" i="201"/>
  <c r="J177" i="201"/>
  <c r="J176" i="201"/>
  <c r="K175" i="201"/>
  <c r="K179" i="201" s="1"/>
  <c r="K174" i="201"/>
  <c r="K172" i="201"/>
  <c r="K173" i="201" s="1"/>
  <c r="J173" i="201"/>
  <c r="J171" i="201"/>
  <c r="J170" i="201"/>
  <c r="J169" i="201"/>
  <c r="J168" i="201"/>
  <c r="J167" i="201"/>
  <c r="J164" i="201"/>
  <c r="J163" i="201"/>
  <c r="J162" i="201"/>
  <c r="K161" i="201"/>
  <c r="K165" i="201" s="1"/>
  <c r="K160" i="201"/>
  <c r="K158" i="201"/>
  <c r="K159" i="201" s="1"/>
  <c r="J159" i="201"/>
  <c r="J157" i="201"/>
  <c r="J156" i="201"/>
  <c r="J155" i="201"/>
  <c r="J154" i="201"/>
  <c r="J153" i="201"/>
  <c r="J150" i="201"/>
  <c r="J149" i="201"/>
  <c r="J148" i="201"/>
  <c r="K147" i="201"/>
  <c r="K151" i="201" s="1"/>
  <c r="K146" i="201"/>
  <c r="K144" i="201"/>
  <c r="K145" i="201" s="1"/>
  <c r="J145" i="201"/>
  <c r="J143" i="201"/>
  <c r="J142" i="201"/>
  <c r="J141" i="201"/>
  <c r="J140" i="201"/>
  <c r="J139" i="201"/>
  <c r="J136" i="201"/>
  <c r="J135" i="201"/>
  <c r="J134" i="201"/>
  <c r="K133" i="201"/>
  <c r="K137" i="201" s="1"/>
  <c r="K132" i="201"/>
  <c r="K130" i="201"/>
  <c r="K131" i="201" s="1"/>
  <c r="J131" i="201"/>
  <c r="J129" i="201"/>
  <c r="J128" i="201"/>
  <c r="J127" i="201"/>
  <c r="J126" i="201"/>
  <c r="J125" i="201"/>
  <c r="J120" i="201"/>
  <c r="J119" i="201"/>
  <c r="J118" i="201"/>
  <c r="K117" i="201"/>
  <c r="K121" i="201" s="1"/>
  <c r="K116" i="201"/>
  <c r="K114" i="201"/>
  <c r="K115" i="201" s="1"/>
  <c r="J115" i="201"/>
  <c r="J113" i="201"/>
  <c r="J112" i="201"/>
  <c r="J111" i="201"/>
  <c r="J110" i="201"/>
  <c r="J109" i="201"/>
  <c r="J103" i="201"/>
  <c r="J102" i="201"/>
  <c r="K101" i="201"/>
  <c r="K105" i="201" s="1"/>
  <c r="K100" i="201"/>
  <c r="K98" i="201"/>
  <c r="K99" i="201" s="1"/>
  <c r="J97" i="201"/>
  <c r="J96" i="201"/>
  <c r="J95" i="201"/>
  <c r="J94" i="201"/>
  <c r="J93" i="201"/>
  <c r="J89" i="201"/>
  <c r="J88" i="201"/>
  <c r="K87" i="201"/>
  <c r="K91" i="201" s="1"/>
  <c r="K86" i="201"/>
  <c r="K84" i="201"/>
  <c r="K85" i="201" s="1"/>
  <c r="J83" i="201"/>
  <c r="J82" i="201"/>
  <c r="J81" i="201"/>
  <c r="J80" i="201"/>
  <c r="J79" i="201"/>
  <c r="J73" i="201"/>
  <c r="J72" i="201"/>
  <c r="K71" i="201"/>
  <c r="K75" i="201" s="1"/>
  <c r="K70" i="201"/>
  <c r="K68" i="201"/>
  <c r="K69" i="201" s="1"/>
  <c r="J67" i="201"/>
  <c r="J66" i="201"/>
  <c r="J65" i="201"/>
  <c r="J64" i="201"/>
  <c r="J63" i="201"/>
  <c r="J59" i="201"/>
  <c r="J58" i="201"/>
  <c r="K57" i="201"/>
  <c r="K61" i="201" s="1"/>
  <c r="K56" i="201"/>
  <c r="K54" i="201"/>
  <c r="K55" i="201" s="1"/>
  <c r="J53" i="201"/>
  <c r="J52" i="201"/>
  <c r="J51" i="201"/>
  <c r="J50" i="201"/>
  <c r="J49" i="201"/>
  <c r="J43" i="201"/>
  <c r="J42" i="201"/>
  <c r="K41" i="201"/>
  <c r="K45" i="201" s="1"/>
  <c r="K40" i="201"/>
  <c r="K38" i="201"/>
  <c r="K39" i="201" s="1"/>
  <c r="J37" i="201"/>
  <c r="J36" i="201"/>
  <c r="J35" i="201"/>
  <c r="J34" i="201"/>
  <c r="J33" i="201"/>
  <c r="J29" i="201"/>
  <c r="J28" i="201"/>
  <c r="K27" i="201"/>
  <c r="K31" i="201" s="1"/>
  <c r="K26" i="201"/>
  <c r="K24" i="201"/>
  <c r="K25" i="201" s="1"/>
  <c r="J23" i="201"/>
  <c r="J22" i="201"/>
  <c r="J21" i="201"/>
  <c r="J20" i="201"/>
  <c r="J19" i="201"/>
  <c r="J15" i="201"/>
  <c r="J14" i="201"/>
  <c r="K13" i="201"/>
  <c r="K17" i="201" s="1"/>
  <c r="K12" i="201"/>
  <c r="K11" i="201"/>
  <c r="K10" i="201"/>
  <c r="J10" i="201"/>
  <c r="J9" i="201"/>
  <c r="J8" i="201"/>
  <c r="J7" i="201"/>
  <c r="J6" i="201"/>
  <c r="J5" i="201"/>
  <c r="J191" i="200"/>
  <c r="J190" i="200"/>
  <c r="K189" i="200"/>
  <c r="K193" i="200" s="1"/>
  <c r="K188" i="200"/>
  <c r="K186" i="200"/>
  <c r="K187" i="200" s="1"/>
  <c r="J185" i="200"/>
  <c r="J184" i="200"/>
  <c r="J183" i="200"/>
  <c r="J182" i="200"/>
  <c r="J181" i="200"/>
  <c r="J177" i="200"/>
  <c r="J176" i="200"/>
  <c r="K175" i="200"/>
  <c r="K179" i="200" s="1"/>
  <c r="K174" i="200"/>
  <c r="K172" i="200"/>
  <c r="K173" i="200" s="1"/>
  <c r="J171" i="200"/>
  <c r="J170" i="200"/>
  <c r="J169" i="200"/>
  <c r="J168" i="200"/>
  <c r="J167" i="200"/>
  <c r="J163" i="200"/>
  <c r="J162" i="200"/>
  <c r="K161" i="200"/>
  <c r="K165" i="200" s="1"/>
  <c r="K160" i="200"/>
  <c r="K158" i="200"/>
  <c r="K159" i="200" s="1"/>
  <c r="J157" i="200"/>
  <c r="J156" i="200"/>
  <c r="J155" i="200"/>
  <c r="J154" i="200"/>
  <c r="J153" i="200"/>
  <c r="J149" i="200"/>
  <c r="J148" i="200"/>
  <c r="K147" i="200"/>
  <c r="K151" i="200" s="1"/>
  <c r="K146" i="200"/>
  <c r="K144" i="200"/>
  <c r="K145" i="200" s="1"/>
  <c r="J143" i="200"/>
  <c r="J142" i="200"/>
  <c r="J141" i="200"/>
  <c r="J140" i="200"/>
  <c r="J139" i="200"/>
  <c r="J135" i="200"/>
  <c r="J134" i="200"/>
  <c r="K133" i="200"/>
  <c r="K137" i="200" s="1"/>
  <c r="K132" i="200"/>
  <c r="K130" i="200"/>
  <c r="K131" i="200" s="1"/>
  <c r="J129" i="200"/>
  <c r="J128" i="200"/>
  <c r="J127" i="200"/>
  <c r="J126" i="200"/>
  <c r="J125" i="200"/>
  <c r="J119" i="200"/>
  <c r="J118" i="200"/>
  <c r="K117" i="200"/>
  <c r="K121" i="200" s="1"/>
  <c r="K116" i="200"/>
  <c r="K114" i="200"/>
  <c r="K115" i="200" s="1"/>
  <c r="J113" i="200"/>
  <c r="J112" i="200"/>
  <c r="J111" i="200"/>
  <c r="J110" i="200"/>
  <c r="J109" i="200"/>
  <c r="J103" i="200"/>
  <c r="J102" i="200"/>
  <c r="K101" i="200"/>
  <c r="K105" i="200" s="1"/>
  <c r="K100" i="200"/>
  <c r="K98" i="200"/>
  <c r="K99" i="200" s="1"/>
  <c r="J99" i="200"/>
  <c r="J97" i="200"/>
  <c r="J96" i="200"/>
  <c r="J95" i="200"/>
  <c r="J94" i="200"/>
  <c r="J93" i="200"/>
  <c r="J89" i="200"/>
  <c r="J88" i="200"/>
  <c r="K87" i="200"/>
  <c r="K91" i="200" s="1"/>
  <c r="K86" i="200"/>
  <c r="K84" i="200"/>
  <c r="K85" i="200" s="1"/>
  <c r="J85" i="200"/>
  <c r="J83" i="200"/>
  <c r="J82" i="200"/>
  <c r="J81" i="200"/>
  <c r="J80" i="200"/>
  <c r="J79" i="200"/>
  <c r="J73" i="200"/>
  <c r="J72" i="200"/>
  <c r="K71" i="200"/>
  <c r="K75" i="200" s="1"/>
  <c r="K70" i="200"/>
  <c r="K68" i="200"/>
  <c r="K69" i="200" s="1"/>
  <c r="J68" i="200"/>
  <c r="J67" i="200"/>
  <c r="J66" i="200"/>
  <c r="J65" i="200"/>
  <c r="J64" i="200"/>
  <c r="J63" i="200"/>
  <c r="J59" i="200"/>
  <c r="J58" i="200"/>
  <c r="K57" i="200"/>
  <c r="K61" i="200" s="1"/>
  <c r="K56" i="200"/>
  <c r="K54" i="200"/>
  <c r="K55" i="200" s="1"/>
  <c r="J54" i="200"/>
  <c r="J53" i="200"/>
  <c r="J52" i="200"/>
  <c r="J51" i="200"/>
  <c r="J50" i="200"/>
  <c r="J49" i="200"/>
  <c r="J43" i="200"/>
  <c r="J42" i="200"/>
  <c r="K41" i="200"/>
  <c r="K45" i="200" s="1"/>
  <c r="K40" i="200"/>
  <c r="K38" i="200"/>
  <c r="K39" i="200" s="1"/>
  <c r="J39" i="200"/>
  <c r="J37" i="200"/>
  <c r="J36" i="200"/>
  <c r="J35" i="200"/>
  <c r="J34" i="200"/>
  <c r="J33" i="200"/>
  <c r="J29" i="200"/>
  <c r="J28" i="200"/>
  <c r="K27" i="200"/>
  <c r="K31" i="200" s="1"/>
  <c r="K26" i="200"/>
  <c r="K24" i="200"/>
  <c r="K25" i="200" s="1"/>
  <c r="J25" i="200"/>
  <c r="J23" i="200"/>
  <c r="J22" i="200"/>
  <c r="J21" i="200"/>
  <c r="J20" i="200"/>
  <c r="J19" i="200"/>
  <c r="J16" i="200"/>
  <c r="J15" i="200"/>
  <c r="J14" i="200"/>
  <c r="K13" i="200"/>
  <c r="K17" i="200" s="1"/>
  <c r="K12" i="200"/>
  <c r="K11" i="200"/>
  <c r="K10" i="200"/>
  <c r="J9" i="200"/>
  <c r="J8" i="200"/>
  <c r="J7" i="200"/>
  <c r="J6" i="200"/>
  <c r="J5" i="200"/>
  <c r="J192" i="199"/>
  <c r="J191" i="199"/>
  <c r="J190" i="199"/>
  <c r="K189" i="199"/>
  <c r="K193" i="199" s="1"/>
  <c r="K188" i="199"/>
  <c r="K186" i="199"/>
  <c r="K187" i="199" s="1"/>
  <c r="J187" i="199"/>
  <c r="J185" i="199"/>
  <c r="J184" i="199"/>
  <c r="J183" i="199"/>
  <c r="J182" i="199"/>
  <c r="J181" i="199"/>
  <c r="J177" i="199"/>
  <c r="J176" i="199"/>
  <c r="K175" i="199"/>
  <c r="K179" i="199" s="1"/>
  <c r="K174" i="199"/>
  <c r="K172" i="199"/>
  <c r="K173" i="199" s="1"/>
  <c r="J171" i="199"/>
  <c r="J170" i="199"/>
  <c r="J169" i="199"/>
  <c r="J168" i="199"/>
  <c r="J167" i="199"/>
  <c r="J163" i="199"/>
  <c r="J162" i="199"/>
  <c r="K161" i="199"/>
  <c r="K165" i="199" s="1"/>
  <c r="K160" i="199"/>
  <c r="K158" i="199"/>
  <c r="K159" i="199" s="1"/>
  <c r="J157" i="199"/>
  <c r="J156" i="199"/>
  <c r="J155" i="199"/>
  <c r="J154" i="199"/>
  <c r="J153" i="199"/>
  <c r="J149" i="199"/>
  <c r="J148" i="199"/>
  <c r="K147" i="199"/>
  <c r="K151" i="199" s="1"/>
  <c r="K146" i="199"/>
  <c r="K144" i="199"/>
  <c r="K145" i="199" s="1"/>
  <c r="J143" i="199"/>
  <c r="J142" i="199"/>
  <c r="J141" i="199"/>
  <c r="J140" i="199"/>
  <c r="J139" i="199"/>
  <c r="J135" i="199"/>
  <c r="J134" i="199"/>
  <c r="K133" i="199"/>
  <c r="K137" i="199" s="1"/>
  <c r="K132" i="199"/>
  <c r="K130" i="199"/>
  <c r="K131" i="199" s="1"/>
  <c r="J131" i="199"/>
  <c r="J129" i="199"/>
  <c r="J128" i="199"/>
  <c r="J127" i="199"/>
  <c r="J126" i="199"/>
  <c r="J125" i="199"/>
  <c r="J120" i="199"/>
  <c r="J119" i="199"/>
  <c r="J118" i="199"/>
  <c r="K117" i="199"/>
  <c r="K121" i="199" s="1"/>
  <c r="K116" i="199"/>
  <c r="K114" i="199"/>
  <c r="K115" i="199" s="1"/>
  <c r="J115" i="199"/>
  <c r="J113" i="199"/>
  <c r="J112" i="199"/>
  <c r="J111" i="199"/>
  <c r="J110" i="199"/>
  <c r="J109" i="199"/>
  <c r="J104" i="199"/>
  <c r="J103" i="199"/>
  <c r="J102" i="199"/>
  <c r="K101" i="199"/>
  <c r="K105" i="199" s="1"/>
  <c r="K100" i="199"/>
  <c r="K98" i="199"/>
  <c r="K99" i="199" s="1"/>
  <c r="J97" i="199"/>
  <c r="J96" i="199"/>
  <c r="J95" i="199"/>
  <c r="J94" i="199"/>
  <c r="J93" i="199"/>
  <c r="J89" i="199"/>
  <c r="J88" i="199"/>
  <c r="K87" i="199"/>
  <c r="K91" i="199" s="1"/>
  <c r="K86" i="199"/>
  <c r="K84" i="199"/>
  <c r="K85" i="199" s="1"/>
  <c r="J83" i="199"/>
  <c r="J82" i="199"/>
  <c r="J81" i="199"/>
  <c r="J80" i="199"/>
  <c r="J79" i="199"/>
  <c r="J73" i="199"/>
  <c r="J72" i="199"/>
  <c r="K71" i="199"/>
  <c r="K75" i="199" s="1"/>
  <c r="K70" i="199"/>
  <c r="K68" i="199"/>
  <c r="K69" i="199" s="1"/>
  <c r="J67" i="199"/>
  <c r="J66" i="199"/>
  <c r="J65" i="199"/>
  <c r="J64" i="199"/>
  <c r="J63" i="199"/>
  <c r="J59" i="199"/>
  <c r="J58" i="199"/>
  <c r="K57" i="199"/>
  <c r="K61" i="199" s="1"/>
  <c r="K56" i="199"/>
  <c r="K54" i="199"/>
  <c r="K55" i="199" s="1"/>
  <c r="J53" i="199"/>
  <c r="J52" i="199"/>
  <c r="J51" i="199"/>
  <c r="J50" i="199"/>
  <c r="J49" i="199"/>
  <c r="J43" i="199"/>
  <c r="J42" i="199"/>
  <c r="K41" i="199"/>
  <c r="K45" i="199" s="1"/>
  <c r="K40" i="199"/>
  <c r="K38" i="199"/>
  <c r="K39" i="199" s="1"/>
  <c r="J37" i="199"/>
  <c r="J36" i="199"/>
  <c r="J35" i="199"/>
  <c r="J34" i="199"/>
  <c r="J33" i="199"/>
  <c r="J29" i="199"/>
  <c r="J28" i="199"/>
  <c r="K27" i="199"/>
  <c r="K31" i="199" s="1"/>
  <c r="K26" i="199"/>
  <c r="K24" i="199"/>
  <c r="K25" i="199" s="1"/>
  <c r="J23" i="199"/>
  <c r="J22" i="199"/>
  <c r="J21" i="199"/>
  <c r="J20" i="199"/>
  <c r="J19" i="199"/>
  <c r="J15" i="199"/>
  <c r="J14" i="199"/>
  <c r="K13" i="199"/>
  <c r="K17" i="199" s="1"/>
  <c r="K12" i="199"/>
  <c r="K11" i="199"/>
  <c r="K10" i="199"/>
  <c r="J9" i="199"/>
  <c r="J8" i="199"/>
  <c r="J7" i="199"/>
  <c r="J6" i="199"/>
  <c r="J5" i="199"/>
  <c r="J192" i="198"/>
  <c r="J191" i="198"/>
  <c r="J190" i="198"/>
  <c r="K189" i="198"/>
  <c r="K193" i="198" s="1"/>
  <c r="K188" i="198"/>
  <c r="K186" i="198"/>
  <c r="K187" i="198" s="1"/>
  <c r="J185" i="198"/>
  <c r="J184" i="198"/>
  <c r="J183" i="198"/>
  <c r="J182" i="198"/>
  <c r="J181" i="198"/>
  <c r="J178" i="198"/>
  <c r="J177" i="198"/>
  <c r="J176" i="198"/>
  <c r="K175" i="198"/>
  <c r="K179" i="198" s="1"/>
  <c r="K174" i="198"/>
  <c r="K172" i="198"/>
  <c r="K173" i="198" s="1"/>
  <c r="J173" i="198"/>
  <c r="J171" i="198"/>
  <c r="J170" i="198"/>
  <c r="J169" i="198"/>
  <c r="J168" i="198"/>
  <c r="J167" i="198"/>
  <c r="J163" i="198"/>
  <c r="J162" i="198"/>
  <c r="K161" i="198"/>
  <c r="K165" i="198" s="1"/>
  <c r="K160" i="198"/>
  <c r="K158" i="198"/>
  <c r="K159" i="198" s="1"/>
  <c r="J159" i="198"/>
  <c r="J157" i="198"/>
  <c r="J156" i="198"/>
  <c r="J155" i="198"/>
  <c r="J154" i="198"/>
  <c r="J153" i="198"/>
  <c r="J149" i="198"/>
  <c r="J148" i="198"/>
  <c r="K147" i="198"/>
  <c r="K151" i="198" s="1"/>
  <c r="K146" i="198"/>
  <c r="K144" i="198"/>
  <c r="K145" i="198" s="1"/>
  <c r="J143" i="198"/>
  <c r="J142" i="198"/>
  <c r="J141" i="198"/>
  <c r="J140" i="198"/>
  <c r="J139" i="198"/>
  <c r="J135" i="198"/>
  <c r="J134" i="198"/>
  <c r="K133" i="198"/>
  <c r="K137" i="198" s="1"/>
  <c r="K132" i="198"/>
  <c r="K130" i="198"/>
  <c r="K131" i="198" s="1"/>
  <c r="J129" i="198"/>
  <c r="J128" i="198"/>
  <c r="J127" i="198"/>
  <c r="J126" i="198"/>
  <c r="J125" i="198"/>
  <c r="J120" i="198"/>
  <c r="J119" i="198"/>
  <c r="J118" i="198"/>
  <c r="K117" i="198"/>
  <c r="K121" i="198" s="1"/>
  <c r="K116" i="198"/>
  <c r="K114" i="198"/>
  <c r="K115" i="198" s="1"/>
  <c r="J115" i="198"/>
  <c r="J113" i="198"/>
  <c r="J112" i="198"/>
  <c r="J111" i="198"/>
  <c r="J110" i="198"/>
  <c r="J109" i="198"/>
  <c r="J104" i="198"/>
  <c r="J103" i="198"/>
  <c r="J102" i="198"/>
  <c r="K101" i="198"/>
  <c r="K105" i="198" s="1"/>
  <c r="K100" i="198"/>
  <c r="K98" i="198"/>
  <c r="K99" i="198" s="1"/>
  <c r="J97" i="198"/>
  <c r="J96" i="198"/>
  <c r="J95" i="198"/>
  <c r="J94" i="198"/>
  <c r="J93" i="198"/>
  <c r="J89" i="198"/>
  <c r="J88" i="198"/>
  <c r="K87" i="198"/>
  <c r="K91" i="198" s="1"/>
  <c r="K86" i="198"/>
  <c r="K84" i="198"/>
  <c r="K85" i="198" s="1"/>
  <c r="J83" i="198"/>
  <c r="J82" i="198"/>
  <c r="J81" i="198"/>
  <c r="J80" i="198"/>
  <c r="J79" i="198"/>
  <c r="J73" i="198"/>
  <c r="J72" i="198"/>
  <c r="K71" i="198"/>
  <c r="K75" i="198" s="1"/>
  <c r="K70" i="198"/>
  <c r="K68" i="198"/>
  <c r="K69" i="198" s="1"/>
  <c r="J67" i="198"/>
  <c r="J66" i="198"/>
  <c r="J65" i="198"/>
  <c r="J64" i="198"/>
  <c r="J63" i="198"/>
  <c r="J59" i="198"/>
  <c r="J58" i="198"/>
  <c r="K57" i="198"/>
  <c r="K61" i="198" s="1"/>
  <c r="K56" i="198"/>
  <c r="K54" i="198"/>
  <c r="K55" i="198" s="1"/>
  <c r="J54" i="198"/>
  <c r="J53" i="198"/>
  <c r="J52" i="198"/>
  <c r="J51" i="198"/>
  <c r="J50" i="198"/>
  <c r="J49" i="198"/>
  <c r="J43" i="198"/>
  <c r="J42" i="198"/>
  <c r="K41" i="198"/>
  <c r="K45" i="198" s="1"/>
  <c r="K40" i="198"/>
  <c r="K38" i="198"/>
  <c r="K39" i="198" s="1"/>
  <c r="J37" i="198"/>
  <c r="J36" i="198"/>
  <c r="J35" i="198"/>
  <c r="J34" i="198"/>
  <c r="J33" i="198"/>
  <c r="J29" i="198"/>
  <c r="J28" i="198"/>
  <c r="K27" i="198"/>
  <c r="K31" i="198" s="1"/>
  <c r="K26" i="198"/>
  <c r="K24" i="198"/>
  <c r="K25" i="198" s="1"/>
  <c r="J23" i="198"/>
  <c r="J22" i="198"/>
  <c r="J21" i="198"/>
  <c r="J20" i="198"/>
  <c r="J19" i="198"/>
  <c r="J16" i="198"/>
  <c r="J15" i="198"/>
  <c r="J14" i="198"/>
  <c r="K13" i="198"/>
  <c r="K17" i="198" s="1"/>
  <c r="K12" i="198"/>
  <c r="K11" i="198"/>
  <c r="K10" i="198"/>
  <c r="J9" i="198"/>
  <c r="J8" i="198"/>
  <c r="J7" i="198"/>
  <c r="J6" i="198"/>
  <c r="J5" i="198"/>
  <c r="J191" i="197"/>
  <c r="J190" i="197"/>
  <c r="K189" i="197"/>
  <c r="K193" i="197" s="1"/>
  <c r="K188" i="197"/>
  <c r="K186" i="197"/>
  <c r="K187" i="197" s="1"/>
  <c r="J187" i="197"/>
  <c r="J185" i="197"/>
  <c r="J184" i="197"/>
  <c r="J183" i="197"/>
  <c r="J182" i="197"/>
  <c r="J181" i="197"/>
  <c r="J178" i="197"/>
  <c r="J177" i="197"/>
  <c r="J176" i="197"/>
  <c r="K175" i="197"/>
  <c r="K179" i="197" s="1"/>
  <c r="K174" i="197"/>
  <c r="K172" i="197"/>
  <c r="K173" i="197" s="1"/>
  <c r="J173" i="197"/>
  <c r="J171" i="197"/>
  <c r="J170" i="197"/>
  <c r="J169" i="197"/>
  <c r="J168" i="197"/>
  <c r="J167" i="197"/>
  <c r="J163" i="197"/>
  <c r="J162" i="197"/>
  <c r="K161" i="197"/>
  <c r="K165" i="197" s="1"/>
  <c r="K160" i="197"/>
  <c r="K158" i="197"/>
  <c r="K159" i="197" s="1"/>
  <c r="J159" i="197"/>
  <c r="J157" i="197"/>
  <c r="J156" i="197"/>
  <c r="J155" i="197"/>
  <c r="J154" i="197"/>
  <c r="J153" i="197"/>
  <c r="J150" i="197"/>
  <c r="J149" i="197"/>
  <c r="J148" i="197"/>
  <c r="K147" i="197"/>
  <c r="K151" i="197" s="1"/>
  <c r="K146" i="197"/>
  <c r="K144" i="197"/>
  <c r="K145" i="197" s="1"/>
  <c r="J145" i="197"/>
  <c r="J143" i="197"/>
  <c r="J142" i="197"/>
  <c r="J141" i="197"/>
  <c r="J140" i="197"/>
  <c r="J139" i="197"/>
  <c r="J136" i="197"/>
  <c r="J135" i="197"/>
  <c r="J134" i="197"/>
  <c r="K133" i="197"/>
  <c r="K137" i="197" s="1"/>
  <c r="K132" i="197"/>
  <c r="K130" i="197"/>
  <c r="K131" i="197" s="1"/>
  <c r="J131" i="197"/>
  <c r="J129" i="197"/>
  <c r="J128" i="197"/>
  <c r="J127" i="197"/>
  <c r="J126" i="197"/>
  <c r="J125" i="197"/>
  <c r="J120" i="197"/>
  <c r="J119" i="197"/>
  <c r="J118" i="197"/>
  <c r="K117" i="197"/>
  <c r="K121" i="197" s="1"/>
  <c r="K116" i="197"/>
  <c r="K114" i="197"/>
  <c r="K115" i="197" s="1"/>
  <c r="J115" i="197"/>
  <c r="J113" i="197"/>
  <c r="J112" i="197"/>
  <c r="J111" i="197"/>
  <c r="J110" i="197"/>
  <c r="J109" i="197"/>
  <c r="J103" i="197"/>
  <c r="J102" i="197"/>
  <c r="K101" i="197"/>
  <c r="K105" i="197" s="1"/>
  <c r="K100" i="197"/>
  <c r="K98" i="197"/>
  <c r="K99" i="197" s="1"/>
  <c r="J98" i="197"/>
  <c r="J97" i="197"/>
  <c r="J96" i="197"/>
  <c r="J95" i="197"/>
  <c r="J94" i="197"/>
  <c r="J93" i="197"/>
  <c r="J89" i="197"/>
  <c r="J88" i="197"/>
  <c r="K87" i="197"/>
  <c r="K91" i="197" s="1"/>
  <c r="K86" i="197"/>
  <c r="K84" i="197"/>
  <c r="K85" i="197" s="1"/>
  <c r="J84" i="197"/>
  <c r="J83" i="197"/>
  <c r="J82" i="197"/>
  <c r="J81" i="197"/>
  <c r="J80" i="197"/>
  <c r="J79" i="197"/>
  <c r="J73" i="197"/>
  <c r="J72" i="197"/>
  <c r="K71" i="197"/>
  <c r="K75" i="197" s="1"/>
  <c r="K70" i="197"/>
  <c r="K68" i="197"/>
  <c r="K69" i="197" s="1"/>
  <c r="J69" i="197"/>
  <c r="J67" i="197"/>
  <c r="J66" i="197"/>
  <c r="J65" i="197"/>
  <c r="J64" i="197"/>
  <c r="J63" i="197"/>
  <c r="J59" i="197"/>
  <c r="J58" i="197"/>
  <c r="K57" i="197"/>
  <c r="K61" i="197" s="1"/>
  <c r="K56" i="197"/>
  <c r="K54" i="197"/>
  <c r="K55" i="197" s="1"/>
  <c r="J55" i="197"/>
  <c r="J53" i="197"/>
  <c r="J52" i="197"/>
  <c r="J51" i="197"/>
  <c r="J50" i="197"/>
  <c r="J49" i="197"/>
  <c r="J43" i="197"/>
  <c r="J42" i="197"/>
  <c r="K41" i="197"/>
  <c r="K45" i="197" s="1"/>
  <c r="K40" i="197"/>
  <c r="K38" i="197"/>
  <c r="K39" i="197" s="1"/>
  <c r="J38" i="197"/>
  <c r="J37" i="197"/>
  <c r="J36" i="197"/>
  <c r="J35" i="197"/>
  <c r="J34" i="197"/>
  <c r="J33" i="197"/>
  <c r="J29" i="197"/>
  <c r="J28" i="197"/>
  <c r="K27" i="197"/>
  <c r="K31" i="197" s="1"/>
  <c r="K26" i="197"/>
  <c r="K24" i="197"/>
  <c r="K25" i="197" s="1"/>
  <c r="J23" i="197"/>
  <c r="J22" i="197"/>
  <c r="J21" i="197"/>
  <c r="J20" i="197"/>
  <c r="J19" i="197"/>
  <c r="J15" i="197"/>
  <c r="J14" i="197"/>
  <c r="K13" i="197"/>
  <c r="K17" i="197" s="1"/>
  <c r="K12" i="197"/>
  <c r="K11" i="197"/>
  <c r="K10" i="197"/>
  <c r="J9" i="197"/>
  <c r="J8" i="197"/>
  <c r="J7" i="197"/>
  <c r="J6" i="197"/>
  <c r="J5" i="197"/>
  <c r="J191" i="196"/>
  <c r="J190" i="196"/>
  <c r="K189" i="196"/>
  <c r="K193" i="196" s="1"/>
  <c r="K188" i="196"/>
  <c r="K186" i="196"/>
  <c r="K187" i="196" s="1"/>
  <c r="J185" i="196"/>
  <c r="J184" i="196"/>
  <c r="J183" i="196"/>
  <c r="J182" i="196"/>
  <c r="J181" i="196"/>
  <c r="J177" i="196"/>
  <c r="J176" i="196"/>
  <c r="K175" i="196"/>
  <c r="K179" i="196" s="1"/>
  <c r="K174" i="196"/>
  <c r="K172" i="196"/>
  <c r="K173" i="196" s="1"/>
  <c r="J171" i="196"/>
  <c r="J170" i="196"/>
  <c r="J169" i="196"/>
  <c r="J168" i="196"/>
  <c r="J167" i="196"/>
  <c r="J163" i="196"/>
  <c r="J162" i="196"/>
  <c r="K161" i="196"/>
  <c r="K165" i="196" s="1"/>
  <c r="K160" i="196"/>
  <c r="K158" i="196"/>
  <c r="K159" i="196" s="1"/>
  <c r="J157" i="196"/>
  <c r="J156" i="196"/>
  <c r="J155" i="196"/>
  <c r="J154" i="196"/>
  <c r="J153" i="196"/>
  <c r="J149" i="196"/>
  <c r="J148" i="196"/>
  <c r="K147" i="196"/>
  <c r="K151" i="196" s="1"/>
  <c r="K146" i="196"/>
  <c r="K144" i="196"/>
  <c r="K145" i="196" s="1"/>
  <c r="J143" i="196"/>
  <c r="J142" i="196"/>
  <c r="J141" i="196"/>
  <c r="J140" i="196"/>
  <c r="J139" i="196"/>
  <c r="J135" i="196"/>
  <c r="J134" i="196"/>
  <c r="K133" i="196"/>
  <c r="K137" i="196" s="1"/>
  <c r="K132" i="196"/>
  <c r="K130" i="196"/>
  <c r="K131" i="196" s="1"/>
  <c r="J129" i="196"/>
  <c r="J128" i="196"/>
  <c r="J127" i="196"/>
  <c r="J126" i="196"/>
  <c r="J125" i="196"/>
  <c r="J119" i="196"/>
  <c r="J118" i="196"/>
  <c r="K117" i="196"/>
  <c r="K121" i="196" s="1"/>
  <c r="K116" i="196"/>
  <c r="K114" i="196"/>
  <c r="K115" i="196" s="1"/>
  <c r="J113" i="196"/>
  <c r="J112" i="196"/>
  <c r="J111" i="196"/>
  <c r="J110" i="196"/>
  <c r="J109" i="196"/>
  <c r="J103" i="196"/>
  <c r="J102" i="196"/>
  <c r="K101" i="196"/>
  <c r="K105" i="196" s="1"/>
  <c r="K100" i="196"/>
  <c r="K98" i="196"/>
  <c r="K99" i="196" s="1"/>
  <c r="J99" i="196"/>
  <c r="J97" i="196"/>
  <c r="J96" i="196"/>
  <c r="J95" i="196"/>
  <c r="J94" i="196"/>
  <c r="J93" i="196"/>
  <c r="J89" i="196"/>
  <c r="J88" i="196"/>
  <c r="K87" i="196"/>
  <c r="K91" i="196" s="1"/>
  <c r="K86" i="196"/>
  <c r="K84" i="196"/>
  <c r="K85" i="196" s="1"/>
  <c r="J85" i="196"/>
  <c r="J83" i="196"/>
  <c r="J82" i="196"/>
  <c r="J81" i="196"/>
  <c r="J80" i="196"/>
  <c r="J79" i="196"/>
  <c r="J73" i="196"/>
  <c r="J72" i="196"/>
  <c r="K71" i="196"/>
  <c r="K75" i="196" s="1"/>
  <c r="K70" i="196"/>
  <c r="K68" i="196"/>
  <c r="K69" i="196" s="1"/>
  <c r="J68" i="196"/>
  <c r="J67" i="196"/>
  <c r="J66" i="196"/>
  <c r="J65" i="196"/>
  <c r="J64" i="196"/>
  <c r="J63" i="196"/>
  <c r="J59" i="196"/>
  <c r="J58" i="196"/>
  <c r="K57" i="196"/>
  <c r="K61" i="196" s="1"/>
  <c r="K56" i="196"/>
  <c r="K54" i="196"/>
  <c r="K55" i="196" s="1"/>
  <c r="J54" i="196"/>
  <c r="J53" i="196"/>
  <c r="J52" i="196"/>
  <c r="J51" i="196"/>
  <c r="J50" i="196"/>
  <c r="J49" i="196"/>
  <c r="J43" i="196"/>
  <c r="J42" i="196"/>
  <c r="K41" i="196"/>
  <c r="K45" i="196" s="1"/>
  <c r="K40" i="196"/>
  <c r="K38" i="196"/>
  <c r="K39" i="196" s="1"/>
  <c r="J39" i="196"/>
  <c r="J37" i="196"/>
  <c r="J36" i="196"/>
  <c r="J35" i="196"/>
  <c r="J34" i="196"/>
  <c r="J33" i="196"/>
  <c r="J29" i="196"/>
  <c r="J28" i="196"/>
  <c r="K27" i="196"/>
  <c r="K31" i="196" s="1"/>
  <c r="K26" i="196"/>
  <c r="K24" i="196"/>
  <c r="K25" i="196" s="1"/>
  <c r="J25" i="196"/>
  <c r="J23" i="196"/>
  <c r="J22" i="196"/>
  <c r="J21" i="196"/>
  <c r="J20" i="196"/>
  <c r="J19" i="196"/>
  <c r="J15" i="196"/>
  <c r="J14" i="196"/>
  <c r="K13" i="196"/>
  <c r="K17" i="196" s="1"/>
  <c r="K12" i="196"/>
  <c r="K11" i="196"/>
  <c r="K10" i="196"/>
  <c r="J9" i="196"/>
  <c r="J8" i="196"/>
  <c r="J7" i="196"/>
  <c r="J6" i="196"/>
  <c r="J5" i="196"/>
  <c r="J192" i="195"/>
  <c r="J191" i="195"/>
  <c r="J190" i="195"/>
  <c r="K189" i="195"/>
  <c r="K193" i="195" s="1"/>
  <c r="K188" i="195"/>
  <c r="K186" i="195"/>
  <c r="K187" i="195" s="1"/>
  <c r="J185" i="195"/>
  <c r="J184" i="195"/>
  <c r="J183" i="195"/>
  <c r="J182" i="195"/>
  <c r="J181" i="195"/>
  <c r="J178" i="195"/>
  <c r="J177" i="195"/>
  <c r="J176" i="195"/>
  <c r="K175" i="195"/>
  <c r="K179" i="195" s="1"/>
  <c r="K174" i="195"/>
  <c r="K172" i="195"/>
  <c r="K173" i="195" s="1"/>
  <c r="J173" i="195"/>
  <c r="J171" i="195"/>
  <c r="J170" i="195"/>
  <c r="J169" i="195"/>
  <c r="J168" i="195"/>
  <c r="J167" i="195"/>
  <c r="J164" i="195"/>
  <c r="J163" i="195"/>
  <c r="J162" i="195"/>
  <c r="K161" i="195"/>
  <c r="K165" i="195" s="1"/>
  <c r="K160" i="195"/>
  <c r="K158" i="195"/>
  <c r="K159" i="195" s="1"/>
  <c r="J157" i="195"/>
  <c r="J156" i="195"/>
  <c r="J155" i="195"/>
  <c r="J154" i="195"/>
  <c r="J153" i="195"/>
  <c r="J150" i="195"/>
  <c r="J149" i="195"/>
  <c r="J148" i="195"/>
  <c r="K147" i="195"/>
  <c r="K151" i="195" s="1"/>
  <c r="K146" i="195"/>
  <c r="K144" i="195"/>
  <c r="K145" i="195" s="1"/>
  <c r="J145" i="195"/>
  <c r="J143" i="195"/>
  <c r="J142" i="195"/>
  <c r="J141" i="195"/>
  <c r="J140" i="195"/>
  <c r="J139" i="195"/>
  <c r="J136" i="195"/>
  <c r="J135" i="195"/>
  <c r="J134" i="195"/>
  <c r="K133" i="195"/>
  <c r="K137" i="195" s="1"/>
  <c r="K132" i="195"/>
  <c r="K130" i="195"/>
  <c r="K131" i="195" s="1"/>
  <c r="J129" i="195"/>
  <c r="J128" i="195"/>
  <c r="J127" i="195"/>
  <c r="J126" i="195"/>
  <c r="J125" i="195"/>
  <c r="J120" i="195"/>
  <c r="J119" i="195"/>
  <c r="J118" i="195"/>
  <c r="K117" i="195"/>
  <c r="K121" i="195" s="1"/>
  <c r="K116" i="195"/>
  <c r="K114" i="195"/>
  <c r="K115" i="195" s="1"/>
  <c r="J115" i="195"/>
  <c r="J113" i="195"/>
  <c r="J112" i="195"/>
  <c r="J111" i="195"/>
  <c r="J110" i="195"/>
  <c r="J109" i="195"/>
  <c r="J103" i="195"/>
  <c r="J102" i="195"/>
  <c r="K101" i="195"/>
  <c r="K105" i="195" s="1"/>
  <c r="K100" i="195"/>
  <c r="K98" i="195"/>
  <c r="K99" i="195" s="1"/>
  <c r="J99" i="195"/>
  <c r="J97" i="195"/>
  <c r="J96" i="195"/>
  <c r="J95" i="195"/>
  <c r="J94" i="195"/>
  <c r="J93" i="195"/>
  <c r="J89" i="195"/>
  <c r="J88" i="195"/>
  <c r="K87" i="195"/>
  <c r="K91" i="195" s="1"/>
  <c r="K86" i="195"/>
  <c r="K84" i="195"/>
  <c r="K85" i="195" s="1"/>
  <c r="J83" i="195"/>
  <c r="J82" i="195"/>
  <c r="J81" i="195"/>
  <c r="J80" i="195"/>
  <c r="J79" i="195"/>
  <c r="J73" i="195"/>
  <c r="J72" i="195"/>
  <c r="K71" i="195"/>
  <c r="K75" i="195" s="1"/>
  <c r="K70" i="195"/>
  <c r="K68" i="195"/>
  <c r="K69" i="195" s="1"/>
  <c r="J68" i="195"/>
  <c r="J67" i="195"/>
  <c r="J66" i="195"/>
  <c r="J65" i="195"/>
  <c r="J64" i="195"/>
  <c r="J63" i="195"/>
  <c r="J59" i="195"/>
  <c r="J58" i="195"/>
  <c r="K57" i="195"/>
  <c r="K61" i="195" s="1"/>
  <c r="K56" i="195"/>
  <c r="K54" i="195"/>
  <c r="K55" i="195" s="1"/>
  <c r="J55" i="195"/>
  <c r="J53" i="195"/>
  <c r="J52" i="195"/>
  <c r="J51" i="195"/>
  <c r="J50" i="195"/>
  <c r="J49" i="195"/>
  <c r="J43" i="195"/>
  <c r="J42" i="195"/>
  <c r="K41" i="195"/>
  <c r="K45" i="195" s="1"/>
  <c r="K40" i="195"/>
  <c r="K38" i="195"/>
  <c r="K39" i="195" s="1"/>
  <c r="J39" i="195"/>
  <c r="J37" i="195"/>
  <c r="J36" i="195"/>
  <c r="J35" i="195"/>
  <c r="J34" i="195"/>
  <c r="J33" i="195"/>
  <c r="J29" i="195"/>
  <c r="J28" i="195"/>
  <c r="K27" i="195"/>
  <c r="K31" i="195" s="1"/>
  <c r="K26" i="195"/>
  <c r="K24" i="195"/>
  <c r="K25" i="195" s="1"/>
  <c r="J25" i="195"/>
  <c r="J23" i="195"/>
  <c r="J22" i="195"/>
  <c r="J21" i="195"/>
  <c r="J20" i="195"/>
  <c r="J19" i="195"/>
  <c r="J15" i="195"/>
  <c r="J14" i="195"/>
  <c r="K13" i="195"/>
  <c r="K17" i="195" s="1"/>
  <c r="K12" i="195"/>
  <c r="K11" i="195"/>
  <c r="K10" i="195"/>
  <c r="J9" i="195"/>
  <c r="J8" i="195"/>
  <c r="J7" i="195"/>
  <c r="J6" i="195"/>
  <c r="J5" i="195"/>
  <c r="J192" i="194"/>
  <c r="J191" i="194"/>
  <c r="J190" i="194"/>
  <c r="K189" i="194"/>
  <c r="K193" i="194" s="1"/>
  <c r="K188" i="194"/>
  <c r="K186" i="194"/>
  <c r="K187" i="194" s="1"/>
  <c r="J187" i="194"/>
  <c r="J185" i="194"/>
  <c r="J184" i="194"/>
  <c r="J183" i="194"/>
  <c r="J182" i="194"/>
  <c r="J181" i="194"/>
  <c r="J178" i="194"/>
  <c r="J177" i="194"/>
  <c r="J176" i="194"/>
  <c r="K175" i="194"/>
  <c r="K179" i="194" s="1"/>
  <c r="K174" i="194"/>
  <c r="K172" i="194"/>
  <c r="K173" i="194" s="1"/>
  <c r="J173" i="194"/>
  <c r="J171" i="194"/>
  <c r="J170" i="194"/>
  <c r="J169" i="194"/>
  <c r="J168" i="194"/>
  <c r="J167" i="194"/>
  <c r="J164" i="194"/>
  <c r="J163" i="194"/>
  <c r="J162" i="194"/>
  <c r="K161" i="194"/>
  <c r="K165" i="194" s="1"/>
  <c r="K160" i="194"/>
  <c r="K158" i="194"/>
  <c r="K159" i="194" s="1"/>
  <c r="J159" i="194"/>
  <c r="J157" i="194"/>
  <c r="J156" i="194"/>
  <c r="J155" i="194"/>
  <c r="J154" i="194"/>
  <c r="J153" i="194"/>
  <c r="J150" i="194"/>
  <c r="J149" i="194"/>
  <c r="J148" i="194"/>
  <c r="K147" i="194"/>
  <c r="K151" i="194" s="1"/>
  <c r="K146" i="194"/>
  <c r="K144" i="194"/>
  <c r="K145" i="194" s="1"/>
  <c r="J145" i="194"/>
  <c r="J143" i="194"/>
  <c r="J142" i="194"/>
  <c r="J141" i="194"/>
  <c r="J140" i="194"/>
  <c r="J139" i="194"/>
  <c r="J136" i="194"/>
  <c r="J135" i="194"/>
  <c r="J134" i="194"/>
  <c r="K133" i="194"/>
  <c r="K137" i="194" s="1"/>
  <c r="K132" i="194"/>
  <c r="K130" i="194"/>
  <c r="K131" i="194" s="1"/>
  <c r="J131" i="194"/>
  <c r="J129" i="194"/>
  <c r="J128" i="194"/>
  <c r="J127" i="194"/>
  <c r="J126" i="194"/>
  <c r="J125" i="194"/>
  <c r="J120" i="194"/>
  <c r="J119" i="194"/>
  <c r="J118" i="194"/>
  <c r="K117" i="194"/>
  <c r="K121" i="194" s="1"/>
  <c r="K116" i="194"/>
  <c r="K114" i="194"/>
  <c r="K115" i="194" s="1"/>
  <c r="J115" i="194"/>
  <c r="J113" i="194"/>
  <c r="J112" i="194"/>
  <c r="J111" i="194"/>
  <c r="J110" i="194"/>
  <c r="J109" i="194"/>
  <c r="J104" i="194"/>
  <c r="J103" i="194"/>
  <c r="J102" i="194"/>
  <c r="K101" i="194"/>
  <c r="K105" i="194" s="1"/>
  <c r="K100" i="194"/>
  <c r="K98" i="194"/>
  <c r="K99" i="194" s="1"/>
  <c r="J97" i="194"/>
  <c r="J96" i="194"/>
  <c r="J95" i="194"/>
  <c r="J94" i="194"/>
  <c r="J93" i="194"/>
  <c r="J89" i="194"/>
  <c r="J88" i="194"/>
  <c r="K87" i="194"/>
  <c r="K91" i="194" s="1"/>
  <c r="K86" i="194"/>
  <c r="K84" i="194"/>
  <c r="K85" i="194" s="1"/>
  <c r="J83" i="194"/>
  <c r="J82" i="194"/>
  <c r="J81" i="194"/>
  <c r="J80" i="194"/>
  <c r="J79" i="194"/>
  <c r="J73" i="194"/>
  <c r="J72" i="194"/>
  <c r="K71" i="194"/>
  <c r="K75" i="194" s="1"/>
  <c r="K70" i="194"/>
  <c r="K68" i="194"/>
  <c r="K69" i="194" s="1"/>
  <c r="J67" i="194"/>
  <c r="J66" i="194"/>
  <c r="J65" i="194"/>
  <c r="J64" i="194"/>
  <c r="J63" i="194"/>
  <c r="J59" i="194"/>
  <c r="J58" i="194"/>
  <c r="K57" i="194"/>
  <c r="K61" i="194" s="1"/>
  <c r="K56" i="194"/>
  <c r="K54" i="194"/>
  <c r="K55" i="194" s="1"/>
  <c r="J53" i="194"/>
  <c r="J52" i="194"/>
  <c r="J51" i="194"/>
  <c r="J50" i="194"/>
  <c r="J49" i="194"/>
  <c r="J43" i="194"/>
  <c r="J42" i="194"/>
  <c r="K41" i="194"/>
  <c r="K45" i="194" s="1"/>
  <c r="K40" i="194"/>
  <c r="K38" i="194"/>
  <c r="K39" i="194" s="1"/>
  <c r="J37" i="194"/>
  <c r="J36" i="194"/>
  <c r="J35" i="194"/>
  <c r="J34" i="194"/>
  <c r="J33" i="194"/>
  <c r="J29" i="194"/>
  <c r="J28" i="194"/>
  <c r="K27" i="194"/>
  <c r="K31" i="194" s="1"/>
  <c r="K26" i="194"/>
  <c r="K24" i="194"/>
  <c r="K25" i="194" s="1"/>
  <c r="J23" i="194"/>
  <c r="J22" i="194"/>
  <c r="J21" i="194"/>
  <c r="J20" i="194"/>
  <c r="J19" i="194"/>
  <c r="J15" i="194"/>
  <c r="J14" i="194"/>
  <c r="K13" i="194"/>
  <c r="K17" i="194" s="1"/>
  <c r="K12" i="194"/>
  <c r="K11" i="194"/>
  <c r="K10" i="194"/>
  <c r="J9" i="194"/>
  <c r="J8" i="194"/>
  <c r="J7" i="194"/>
  <c r="J6" i="194"/>
  <c r="J5" i="194"/>
  <c r="J192" i="203"/>
  <c r="J191" i="203"/>
  <c r="J190" i="203"/>
  <c r="K189" i="203"/>
  <c r="K193" i="203" s="1"/>
  <c r="K188" i="203"/>
  <c r="K186" i="203"/>
  <c r="K187" i="203" s="1"/>
  <c r="J187" i="203"/>
  <c r="J185" i="203"/>
  <c r="J184" i="203"/>
  <c r="J183" i="203"/>
  <c r="J182" i="203"/>
  <c r="J181" i="203"/>
  <c r="J178" i="203"/>
  <c r="J177" i="203"/>
  <c r="J176" i="203"/>
  <c r="K175" i="203"/>
  <c r="K179" i="203" s="1"/>
  <c r="K174" i="203"/>
  <c r="K172" i="203"/>
  <c r="K173" i="203" s="1"/>
  <c r="J173" i="203"/>
  <c r="J171" i="203"/>
  <c r="J170" i="203"/>
  <c r="J169" i="203"/>
  <c r="J168" i="203"/>
  <c r="J167" i="203"/>
  <c r="J164" i="203"/>
  <c r="J163" i="203"/>
  <c r="J162" i="203"/>
  <c r="K161" i="203"/>
  <c r="K165" i="203" s="1"/>
  <c r="K160" i="203"/>
  <c r="K158" i="203"/>
  <c r="K159" i="203" s="1"/>
  <c r="J159" i="203"/>
  <c r="J157" i="203"/>
  <c r="J156" i="203"/>
  <c r="J155" i="203"/>
  <c r="J154" i="203"/>
  <c r="J153" i="203"/>
  <c r="J150" i="203"/>
  <c r="J149" i="203"/>
  <c r="J148" i="203"/>
  <c r="K147" i="203"/>
  <c r="K151" i="203" s="1"/>
  <c r="K146" i="203"/>
  <c r="K144" i="203"/>
  <c r="K145" i="203" s="1"/>
  <c r="J145" i="203"/>
  <c r="J143" i="203"/>
  <c r="J142" i="203"/>
  <c r="J141" i="203"/>
  <c r="J140" i="203"/>
  <c r="J139" i="203"/>
  <c r="J136" i="203"/>
  <c r="J135" i="203"/>
  <c r="J134" i="203"/>
  <c r="K133" i="203"/>
  <c r="K137" i="203" s="1"/>
  <c r="K132" i="203"/>
  <c r="K130" i="203"/>
  <c r="K131" i="203" s="1"/>
  <c r="J131" i="203"/>
  <c r="J129" i="203"/>
  <c r="J128" i="203"/>
  <c r="J127" i="203"/>
  <c r="J126" i="203"/>
  <c r="J125" i="203"/>
  <c r="J120" i="203"/>
  <c r="J119" i="203"/>
  <c r="J118" i="203"/>
  <c r="K117" i="203"/>
  <c r="K121" i="203" s="1"/>
  <c r="K116" i="203"/>
  <c r="K114" i="203"/>
  <c r="K115" i="203" s="1"/>
  <c r="J115" i="203"/>
  <c r="J113" i="203"/>
  <c r="J112" i="203"/>
  <c r="J111" i="203"/>
  <c r="J110" i="203"/>
  <c r="J109" i="203"/>
  <c r="J103" i="203"/>
  <c r="N103" i="203" s="1"/>
  <c r="J102" i="203"/>
  <c r="K101" i="203"/>
  <c r="K105" i="203" s="1"/>
  <c r="K100" i="203"/>
  <c r="K98" i="203"/>
  <c r="K99" i="203" s="1"/>
  <c r="J97" i="203"/>
  <c r="J96" i="203"/>
  <c r="J95" i="203"/>
  <c r="J94" i="203"/>
  <c r="J93" i="203"/>
  <c r="J90" i="203"/>
  <c r="J89" i="203"/>
  <c r="J88" i="203"/>
  <c r="K87" i="203"/>
  <c r="K91" i="203" s="1"/>
  <c r="K86" i="203"/>
  <c r="K84" i="203"/>
  <c r="K85" i="203" s="1"/>
  <c r="J83" i="203"/>
  <c r="J82" i="203"/>
  <c r="J81" i="203"/>
  <c r="J80" i="203"/>
  <c r="J79" i="203"/>
  <c r="J73" i="203"/>
  <c r="J72" i="203"/>
  <c r="K71" i="203"/>
  <c r="K75" i="203" s="1"/>
  <c r="K70" i="203"/>
  <c r="K68" i="203"/>
  <c r="K69" i="203" s="1"/>
  <c r="J67" i="203"/>
  <c r="J66" i="203"/>
  <c r="J65" i="203"/>
  <c r="J64" i="203"/>
  <c r="J63" i="203"/>
  <c r="J59" i="203"/>
  <c r="J58" i="203"/>
  <c r="K57" i="203"/>
  <c r="K61" i="203" s="1"/>
  <c r="K56" i="203"/>
  <c r="K54" i="203"/>
  <c r="K55" i="203" s="1"/>
  <c r="J55" i="203"/>
  <c r="J53" i="203"/>
  <c r="J52" i="203"/>
  <c r="J51" i="203"/>
  <c r="J50" i="203"/>
  <c r="J49" i="203"/>
  <c r="J44" i="203"/>
  <c r="J43" i="203"/>
  <c r="J42" i="203"/>
  <c r="K41" i="203"/>
  <c r="K45" i="203" s="1"/>
  <c r="K40" i="203"/>
  <c r="K38" i="203"/>
  <c r="K39" i="203" s="1"/>
  <c r="J39" i="203"/>
  <c r="J37" i="203"/>
  <c r="J36" i="203"/>
  <c r="J35" i="203"/>
  <c r="J34" i="203"/>
  <c r="J33" i="203"/>
  <c r="J29" i="203"/>
  <c r="J28" i="203"/>
  <c r="K27" i="203"/>
  <c r="K31" i="203" s="1"/>
  <c r="K26" i="203"/>
  <c r="K24" i="203"/>
  <c r="K25" i="203" s="1"/>
  <c r="J25" i="203"/>
  <c r="J23" i="203"/>
  <c r="J22" i="203"/>
  <c r="J21" i="203"/>
  <c r="J20" i="203"/>
  <c r="J19" i="203"/>
  <c r="J16" i="203"/>
  <c r="J15" i="203"/>
  <c r="J14" i="203"/>
  <c r="K13" i="203"/>
  <c r="K17" i="203" s="1"/>
  <c r="K12" i="203"/>
  <c r="K11" i="203"/>
  <c r="K10" i="203"/>
  <c r="J9" i="203"/>
  <c r="J8" i="203"/>
  <c r="J7" i="203"/>
  <c r="J6" i="203"/>
  <c r="J5" i="203"/>
  <c r="J191" i="192"/>
  <c r="J190" i="192"/>
  <c r="K189" i="192"/>
  <c r="K193" i="192" s="1"/>
  <c r="K188" i="192"/>
  <c r="K186" i="192"/>
  <c r="K187" i="192" s="1"/>
  <c r="J185" i="192"/>
  <c r="J184" i="192"/>
  <c r="J183" i="192"/>
  <c r="J182" i="192"/>
  <c r="J181" i="192"/>
  <c r="J177" i="192"/>
  <c r="J176" i="192"/>
  <c r="K175" i="192"/>
  <c r="K179" i="192" s="1"/>
  <c r="K174" i="192"/>
  <c r="K172" i="192"/>
  <c r="K173" i="192" s="1"/>
  <c r="J171" i="192"/>
  <c r="J170" i="192"/>
  <c r="J169" i="192"/>
  <c r="J168" i="192"/>
  <c r="J167" i="192"/>
  <c r="J164" i="192"/>
  <c r="J163" i="192"/>
  <c r="J162" i="192"/>
  <c r="K161" i="192"/>
  <c r="K165" i="192" s="1"/>
  <c r="K160" i="192"/>
  <c r="K158" i="192"/>
  <c r="K159" i="192" s="1"/>
  <c r="J157" i="192"/>
  <c r="J156" i="192"/>
  <c r="J155" i="192"/>
  <c r="J154" i="192"/>
  <c r="J153" i="192"/>
  <c r="J150" i="192"/>
  <c r="J149" i="192"/>
  <c r="J148" i="192"/>
  <c r="K147" i="192"/>
  <c r="K151" i="192" s="1"/>
  <c r="K146" i="192"/>
  <c r="K144" i="192"/>
  <c r="K145" i="192" s="1"/>
  <c r="J143" i="192"/>
  <c r="J142" i="192"/>
  <c r="J141" i="192"/>
  <c r="J140" i="192"/>
  <c r="J139" i="192"/>
  <c r="J136" i="192"/>
  <c r="J135" i="192"/>
  <c r="J134" i="192"/>
  <c r="K133" i="192"/>
  <c r="K137" i="192" s="1"/>
  <c r="K132" i="192"/>
  <c r="K130" i="192"/>
  <c r="K131" i="192" s="1"/>
  <c r="J129" i="192"/>
  <c r="J128" i="192"/>
  <c r="J127" i="192"/>
  <c r="J126" i="192"/>
  <c r="J125" i="192"/>
  <c r="J120" i="192"/>
  <c r="J119" i="192"/>
  <c r="J118" i="192"/>
  <c r="K117" i="192"/>
  <c r="K121" i="192" s="1"/>
  <c r="K116" i="192"/>
  <c r="K114" i="192"/>
  <c r="K115" i="192" s="1"/>
  <c r="J113" i="192"/>
  <c r="J112" i="192"/>
  <c r="J111" i="192"/>
  <c r="J110" i="192"/>
  <c r="J109" i="192"/>
  <c r="J104" i="192"/>
  <c r="J103" i="192"/>
  <c r="J102" i="192"/>
  <c r="K101" i="192"/>
  <c r="K105" i="192" s="1"/>
  <c r="K100" i="192"/>
  <c r="K98" i="192"/>
  <c r="K99" i="192" s="1"/>
  <c r="J97" i="192"/>
  <c r="J96" i="192"/>
  <c r="J95" i="192"/>
  <c r="J94" i="192"/>
  <c r="J93" i="192"/>
  <c r="J89" i="192"/>
  <c r="J88" i="192"/>
  <c r="K87" i="192"/>
  <c r="K91" i="192" s="1"/>
  <c r="K86" i="192"/>
  <c r="K84" i="192"/>
  <c r="K85" i="192" s="1"/>
  <c r="J85" i="192"/>
  <c r="J83" i="192"/>
  <c r="J82" i="192"/>
  <c r="J81" i="192"/>
  <c r="J80" i="192"/>
  <c r="J79" i="192"/>
  <c r="J73" i="192"/>
  <c r="J72" i="192"/>
  <c r="K71" i="192"/>
  <c r="K75" i="192" s="1"/>
  <c r="K70" i="192"/>
  <c r="K68" i="192"/>
  <c r="K69" i="192" s="1"/>
  <c r="J68" i="192"/>
  <c r="J67" i="192"/>
  <c r="J66" i="192"/>
  <c r="J65" i="192"/>
  <c r="J64" i="192"/>
  <c r="J63" i="192"/>
  <c r="J59" i="192"/>
  <c r="J58" i="192"/>
  <c r="K57" i="192"/>
  <c r="K61" i="192" s="1"/>
  <c r="K56" i="192"/>
  <c r="K54" i="192"/>
  <c r="K55" i="192" s="1"/>
  <c r="J54" i="192"/>
  <c r="J53" i="192"/>
  <c r="J52" i="192"/>
  <c r="J51" i="192"/>
  <c r="J50" i="192"/>
  <c r="J49" i="192"/>
  <c r="J44" i="192"/>
  <c r="J43" i="192"/>
  <c r="J42" i="192"/>
  <c r="K41" i="192"/>
  <c r="K45" i="192" s="1"/>
  <c r="K40" i="192"/>
  <c r="K38" i="192"/>
  <c r="K39" i="192" s="1"/>
  <c r="J39" i="192"/>
  <c r="J37" i="192"/>
  <c r="J36" i="192"/>
  <c r="J35" i="192"/>
  <c r="J34" i="192"/>
  <c r="J33" i="192"/>
  <c r="J29" i="192"/>
  <c r="J28" i="192"/>
  <c r="K27" i="192"/>
  <c r="K31" i="192" s="1"/>
  <c r="K26" i="192"/>
  <c r="K24" i="192"/>
  <c r="K25" i="192" s="1"/>
  <c r="J25" i="192"/>
  <c r="J23" i="192"/>
  <c r="J22" i="192"/>
  <c r="J21" i="192"/>
  <c r="J19" i="192"/>
  <c r="J15" i="192"/>
  <c r="J14" i="192"/>
  <c r="K13" i="192"/>
  <c r="K17" i="192" s="1"/>
  <c r="K12" i="192"/>
  <c r="K11" i="192"/>
  <c r="K10" i="192"/>
  <c r="J9" i="192"/>
  <c r="J8" i="192"/>
  <c r="J7" i="192"/>
  <c r="J6" i="192"/>
  <c r="J5" i="192"/>
  <c r="J191" i="191"/>
  <c r="J190" i="191"/>
  <c r="K189" i="191"/>
  <c r="K193" i="191" s="1"/>
  <c r="K188" i="191"/>
  <c r="K186" i="191"/>
  <c r="K187" i="191" s="1"/>
  <c r="J185" i="191"/>
  <c r="J184" i="191"/>
  <c r="J183" i="191"/>
  <c r="J182" i="191"/>
  <c r="J181" i="191"/>
  <c r="J177" i="191"/>
  <c r="J176" i="191"/>
  <c r="K175" i="191"/>
  <c r="K179" i="191" s="1"/>
  <c r="K174" i="191"/>
  <c r="K172" i="191"/>
  <c r="K173" i="191" s="1"/>
  <c r="J171" i="191"/>
  <c r="J170" i="191"/>
  <c r="J169" i="191"/>
  <c r="J168" i="191"/>
  <c r="J167" i="191"/>
  <c r="J163" i="191"/>
  <c r="J162" i="191"/>
  <c r="K161" i="191"/>
  <c r="K165" i="191" s="1"/>
  <c r="K160" i="191"/>
  <c r="K158" i="191"/>
  <c r="K159" i="191" s="1"/>
  <c r="J159" i="191"/>
  <c r="J157" i="191"/>
  <c r="J156" i="191"/>
  <c r="J155" i="191"/>
  <c r="J154" i="191"/>
  <c r="J153" i="191"/>
  <c r="J150" i="191"/>
  <c r="J149" i="191"/>
  <c r="J148" i="191"/>
  <c r="K147" i="191"/>
  <c r="K151" i="191" s="1"/>
  <c r="K146" i="191"/>
  <c r="K144" i="191"/>
  <c r="K145" i="191" s="1"/>
  <c r="J145" i="191"/>
  <c r="J143" i="191"/>
  <c r="J142" i="191"/>
  <c r="J141" i="191"/>
  <c r="J140" i="191"/>
  <c r="J139" i="191"/>
  <c r="J135" i="191"/>
  <c r="J134" i="191"/>
  <c r="K133" i="191"/>
  <c r="K137" i="191" s="1"/>
  <c r="K132" i="191"/>
  <c r="K130" i="191"/>
  <c r="K131" i="191" s="1"/>
  <c r="J131" i="191"/>
  <c r="J129" i="191"/>
  <c r="J128" i="191"/>
  <c r="J127" i="191"/>
  <c r="J126" i="191"/>
  <c r="J125" i="191"/>
  <c r="J120" i="191"/>
  <c r="J119" i="191"/>
  <c r="J118" i="191"/>
  <c r="K117" i="191"/>
  <c r="K121" i="191" s="1"/>
  <c r="K116" i="191"/>
  <c r="K114" i="191"/>
  <c r="K115" i="191" s="1"/>
  <c r="J115" i="191"/>
  <c r="J113" i="191"/>
  <c r="J112" i="191"/>
  <c r="J111" i="191"/>
  <c r="J110" i="191"/>
  <c r="J109" i="191"/>
  <c r="J103" i="191"/>
  <c r="J102" i="191"/>
  <c r="K101" i="191"/>
  <c r="K105" i="191" s="1"/>
  <c r="K100" i="191"/>
  <c r="K98" i="191"/>
  <c r="K99" i="191" s="1"/>
  <c r="J99" i="191"/>
  <c r="J97" i="191"/>
  <c r="J96" i="191"/>
  <c r="J95" i="191"/>
  <c r="J94" i="191"/>
  <c r="J93" i="191"/>
  <c r="J89" i="191"/>
  <c r="J88" i="191"/>
  <c r="K87" i="191"/>
  <c r="K91" i="191" s="1"/>
  <c r="K86" i="191"/>
  <c r="K84" i="191"/>
  <c r="K85" i="191" s="1"/>
  <c r="J85" i="191"/>
  <c r="J83" i="191"/>
  <c r="J82" i="191"/>
  <c r="J81" i="191"/>
  <c r="J80" i="191"/>
  <c r="J79" i="191"/>
  <c r="J73" i="191"/>
  <c r="J72" i="191"/>
  <c r="K71" i="191"/>
  <c r="K75" i="191" s="1"/>
  <c r="K70" i="191"/>
  <c r="K68" i="191"/>
  <c r="K69" i="191" s="1"/>
  <c r="J68" i="191"/>
  <c r="J67" i="191"/>
  <c r="J66" i="191"/>
  <c r="J65" i="191"/>
  <c r="J64" i="191"/>
  <c r="J63" i="191"/>
  <c r="J59" i="191"/>
  <c r="J58" i="191"/>
  <c r="K57" i="191"/>
  <c r="K61" i="191" s="1"/>
  <c r="K56" i="191"/>
  <c r="K54" i="191"/>
  <c r="K55" i="191" s="1"/>
  <c r="J54" i="191"/>
  <c r="J53" i="191"/>
  <c r="J52" i="191"/>
  <c r="J51" i="191"/>
  <c r="J50" i="191"/>
  <c r="J49" i="191"/>
  <c r="J43" i="191"/>
  <c r="J42" i="191"/>
  <c r="K41" i="191"/>
  <c r="K45" i="191" s="1"/>
  <c r="K40" i="191"/>
  <c r="K38" i="191"/>
  <c r="K39" i="191" s="1"/>
  <c r="J39" i="191"/>
  <c r="J37" i="191"/>
  <c r="J36" i="191"/>
  <c r="J35" i="191"/>
  <c r="J34" i="191"/>
  <c r="J33" i="191"/>
  <c r="J29" i="191"/>
  <c r="J28" i="191"/>
  <c r="K27" i="191"/>
  <c r="K31" i="191" s="1"/>
  <c r="K26" i="191"/>
  <c r="K24" i="191"/>
  <c r="K25" i="191" s="1"/>
  <c r="J25" i="191"/>
  <c r="J23" i="191"/>
  <c r="J22" i="191"/>
  <c r="J21" i="191"/>
  <c r="J20" i="191"/>
  <c r="J19" i="191"/>
  <c r="J15" i="191"/>
  <c r="J14" i="191"/>
  <c r="K13" i="191"/>
  <c r="K17" i="191" s="1"/>
  <c r="K12" i="191"/>
  <c r="K11" i="191"/>
  <c r="K10" i="191"/>
  <c r="J9" i="191"/>
  <c r="J8" i="191"/>
  <c r="J7" i="191"/>
  <c r="J6" i="191"/>
  <c r="J5" i="191"/>
  <c r="J192" i="190"/>
  <c r="J191" i="190"/>
  <c r="J190" i="190"/>
  <c r="K189" i="190"/>
  <c r="K193" i="190" s="1"/>
  <c r="K188" i="190"/>
  <c r="K186" i="190"/>
  <c r="K187" i="190" s="1"/>
  <c r="J187" i="190"/>
  <c r="J185" i="190"/>
  <c r="J184" i="190"/>
  <c r="J183" i="190"/>
  <c r="J182" i="190"/>
  <c r="J181" i="190"/>
  <c r="J177" i="190"/>
  <c r="J176" i="190"/>
  <c r="K175" i="190"/>
  <c r="K179" i="190" s="1"/>
  <c r="K174" i="190"/>
  <c r="K172" i="190"/>
  <c r="K173" i="190" s="1"/>
  <c r="J171" i="190"/>
  <c r="J170" i="190"/>
  <c r="J169" i="190"/>
  <c r="J168" i="190"/>
  <c r="J167" i="190"/>
  <c r="J163" i="190"/>
  <c r="J162" i="190"/>
  <c r="K161" i="190"/>
  <c r="K165" i="190" s="1"/>
  <c r="K160" i="190"/>
  <c r="K158" i="190"/>
  <c r="K159" i="190" s="1"/>
  <c r="J157" i="190"/>
  <c r="J156" i="190"/>
  <c r="J155" i="190"/>
  <c r="J154" i="190"/>
  <c r="J153" i="190"/>
  <c r="J149" i="190"/>
  <c r="J148" i="190"/>
  <c r="K147" i="190"/>
  <c r="K151" i="190" s="1"/>
  <c r="K146" i="190"/>
  <c r="K144" i="190"/>
  <c r="K145" i="190" s="1"/>
  <c r="J145" i="190"/>
  <c r="J143" i="190"/>
  <c r="J142" i="190"/>
  <c r="J141" i="190"/>
  <c r="J140" i="190"/>
  <c r="J139" i="190"/>
  <c r="J136" i="190"/>
  <c r="J135" i="190"/>
  <c r="J134" i="190"/>
  <c r="K133" i="190"/>
  <c r="K137" i="190" s="1"/>
  <c r="K132" i="190"/>
  <c r="K130" i="190"/>
  <c r="K131" i="190" s="1"/>
  <c r="J131" i="190"/>
  <c r="J129" i="190"/>
  <c r="J128" i="190"/>
  <c r="J127" i="190"/>
  <c r="J126" i="190"/>
  <c r="J125" i="190"/>
  <c r="J119" i="190"/>
  <c r="J118" i="190"/>
  <c r="K117" i="190"/>
  <c r="K121" i="190" s="1"/>
  <c r="K116" i="190"/>
  <c r="K114" i="190"/>
  <c r="K115" i="190" s="1"/>
  <c r="J113" i="190"/>
  <c r="J112" i="190"/>
  <c r="J111" i="190"/>
  <c r="J110" i="190"/>
  <c r="J109" i="190"/>
  <c r="J103" i="190"/>
  <c r="J102" i="190"/>
  <c r="K101" i="190"/>
  <c r="K105" i="190" s="1"/>
  <c r="K100" i="190"/>
  <c r="K98" i="190"/>
  <c r="K99" i="190" s="1"/>
  <c r="J98" i="190"/>
  <c r="J97" i="190"/>
  <c r="J96" i="190"/>
  <c r="J95" i="190"/>
  <c r="J94" i="190"/>
  <c r="J93" i="190"/>
  <c r="J89" i="190"/>
  <c r="J88" i="190"/>
  <c r="K87" i="190"/>
  <c r="K91" i="190" s="1"/>
  <c r="K86" i="190"/>
  <c r="K84" i="190"/>
  <c r="K85" i="190" s="1"/>
  <c r="J84" i="190"/>
  <c r="J83" i="190"/>
  <c r="J82" i="190"/>
  <c r="J81" i="190"/>
  <c r="J80" i="190"/>
  <c r="J79" i="190"/>
  <c r="J73" i="190"/>
  <c r="J72" i="190"/>
  <c r="K71" i="190"/>
  <c r="K75" i="190" s="1"/>
  <c r="K70" i="190"/>
  <c r="K68" i="190"/>
  <c r="K69" i="190" s="1"/>
  <c r="J69" i="190"/>
  <c r="J67" i="190"/>
  <c r="J66" i="190"/>
  <c r="J65" i="190"/>
  <c r="J64" i="190"/>
  <c r="J63" i="190"/>
  <c r="J59" i="190"/>
  <c r="J58" i="190"/>
  <c r="K57" i="190"/>
  <c r="K61" i="190" s="1"/>
  <c r="K56" i="190"/>
  <c r="K54" i="190"/>
  <c r="K55" i="190" s="1"/>
  <c r="J55" i="190"/>
  <c r="J53" i="190"/>
  <c r="J52" i="190"/>
  <c r="J51" i="190"/>
  <c r="J50" i="190"/>
  <c r="J49" i="190"/>
  <c r="J43" i="190"/>
  <c r="J42" i="190"/>
  <c r="K41" i="190"/>
  <c r="K45" i="190" s="1"/>
  <c r="K40" i="190"/>
  <c r="K38" i="190"/>
  <c r="K39" i="190" s="1"/>
  <c r="J38" i="190"/>
  <c r="J37" i="190"/>
  <c r="J36" i="190"/>
  <c r="J35" i="190"/>
  <c r="J34" i="190"/>
  <c r="J33" i="190"/>
  <c r="J29" i="190"/>
  <c r="J28" i="190"/>
  <c r="K27" i="190"/>
  <c r="K31" i="190" s="1"/>
  <c r="K26" i="190"/>
  <c r="K24" i="190"/>
  <c r="K25" i="190" s="1"/>
  <c r="J25" i="190"/>
  <c r="J23" i="190"/>
  <c r="J22" i="190"/>
  <c r="J21" i="190"/>
  <c r="J20" i="190"/>
  <c r="J19" i="190"/>
  <c r="J15" i="190"/>
  <c r="J14" i="190"/>
  <c r="K13" i="190"/>
  <c r="K17" i="190" s="1"/>
  <c r="K12" i="190"/>
  <c r="K11" i="190"/>
  <c r="K10" i="190"/>
  <c r="J9" i="190"/>
  <c r="J8" i="190"/>
  <c r="J7" i="190"/>
  <c r="J6" i="190"/>
  <c r="J5" i="190"/>
  <c r="J192" i="189"/>
  <c r="J191" i="189"/>
  <c r="J190" i="189"/>
  <c r="K189" i="189"/>
  <c r="K193" i="189" s="1"/>
  <c r="K188" i="189"/>
  <c r="K186" i="189"/>
  <c r="K187" i="189" s="1"/>
  <c r="J185" i="189"/>
  <c r="J184" i="189"/>
  <c r="J183" i="189"/>
  <c r="J182" i="189"/>
  <c r="J181" i="189"/>
  <c r="J177" i="189"/>
  <c r="J176" i="189"/>
  <c r="K175" i="189"/>
  <c r="K179" i="189" s="1"/>
  <c r="K174" i="189"/>
  <c r="K172" i="189"/>
  <c r="K173" i="189" s="1"/>
  <c r="J171" i="189"/>
  <c r="J170" i="189"/>
  <c r="J169" i="189"/>
  <c r="J168" i="189"/>
  <c r="J167" i="189"/>
  <c r="J164" i="189"/>
  <c r="J163" i="189"/>
  <c r="J162" i="189"/>
  <c r="K161" i="189"/>
  <c r="K165" i="189" s="1"/>
  <c r="K160" i="189"/>
  <c r="K158" i="189"/>
  <c r="K159" i="189" s="1"/>
  <c r="J157" i="189"/>
  <c r="J156" i="189"/>
  <c r="J155" i="189"/>
  <c r="J154" i="189"/>
  <c r="J153" i="189"/>
  <c r="J150" i="189"/>
  <c r="J149" i="189"/>
  <c r="J148" i="189"/>
  <c r="K147" i="189"/>
  <c r="K151" i="189" s="1"/>
  <c r="K146" i="189"/>
  <c r="K144" i="189"/>
  <c r="K145" i="189" s="1"/>
  <c r="J145" i="189"/>
  <c r="J143" i="189"/>
  <c r="J142" i="189"/>
  <c r="J141" i="189"/>
  <c r="J140" i="189"/>
  <c r="J139" i="189"/>
  <c r="J136" i="189"/>
  <c r="J135" i="189"/>
  <c r="J134" i="189"/>
  <c r="K133" i="189"/>
  <c r="K137" i="189" s="1"/>
  <c r="K132" i="189"/>
  <c r="K130" i="189"/>
  <c r="K131" i="189" s="1"/>
  <c r="J129" i="189"/>
  <c r="J128" i="189"/>
  <c r="J127" i="189"/>
  <c r="J126" i="189"/>
  <c r="J125" i="189"/>
  <c r="J120" i="189"/>
  <c r="J119" i="189"/>
  <c r="J118" i="189"/>
  <c r="K117" i="189"/>
  <c r="K121" i="189" s="1"/>
  <c r="K116" i="189"/>
  <c r="K114" i="189"/>
  <c r="K115" i="189" s="1"/>
  <c r="J115" i="189"/>
  <c r="J113" i="189"/>
  <c r="J112" i="189"/>
  <c r="J111" i="189"/>
  <c r="J110" i="189"/>
  <c r="J109" i="189"/>
  <c r="J104" i="189"/>
  <c r="J103" i="189"/>
  <c r="J102" i="189"/>
  <c r="K101" i="189"/>
  <c r="K105" i="189" s="1"/>
  <c r="K100" i="189"/>
  <c r="K98" i="189"/>
  <c r="K99" i="189" s="1"/>
  <c r="J99" i="189"/>
  <c r="J97" i="189"/>
  <c r="J96" i="189"/>
  <c r="J95" i="189"/>
  <c r="J94" i="189"/>
  <c r="J93" i="189"/>
  <c r="J90" i="189"/>
  <c r="J89" i="189"/>
  <c r="J88" i="189"/>
  <c r="K87" i="189"/>
  <c r="K91" i="189" s="1"/>
  <c r="K86" i="189"/>
  <c r="K84" i="189"/>
  <c r="K85" i="189" s="1"/>
  <c r="J85" i="189"/>
  <c r="J83" i="189"/>
  <c r="J82" i="189"/>
  <c r="J81" i="189"/>
  <c r="J80" i="189"/>
  <c r="J79" i="189"/>
  <c r="J73" i="189"/>
  <c r="J72" i="189"/>
  <c r="K71" i="189"/>
  <c r="K75" i="189" s="1"/>
  <c r="K70" i="189"/>
  <c r="K68" i="189"/>
  <c r="K69" i="189" s="1"/>
  <c r="J68" i="189"/>
  <c r="J67" i="189"/>
  <c r="J66" i="189"/>
  <c r="J65" i="189"/>
  <c r="J64" i="189"/>
  <c r="J63" i="189"/>
  <c r="J59" i="189"/>
  <c r="J58" i="189"/>
  <c r="K57" i="189"/>
  <c r="K61" i="189" s="1"/>
  <c r="K56" i="189"/>
  <c r="K54" i="189"/>
  <c r="K55" i="189" s="1"/>
  <c r="J54" i="189"/>
  <c r="J53" i="189"/>
  <c r="J52" i="189"/>
  <c r="J51" i="189"/>
  <c r="J50" i="189"/>
  <c r="J49" i="189"/>
  <c r="J43" i="189"/>
  <c r="J42" i="189"/>
  <c r="K41" i="189"/>
  <c r="K45" i="189" s="1"/>
  <c r="K40" i="189"/>
  <c r="K38" i="189"/>
  <c r="K39" i="189" s="1"/>
  <c r="J37" i="189"/>
  <c r="J36" i="189"/>
  <c r="J35" i="189"/>
  <c r="J34" i="189"/>
  <c r="J33" i="189"/>
  <c r="J30" i="189"/>
  <c r="J29" i="189"/>
  <c r="J28" i="189"/>
  <c r="K27" i="189"/>
  <c r="K31" i="189" s="1"/>
  <c r="K26" i="189"/>
  <c r="K24" i="189"/>
  <c r="K25" i="189" s="1"/>
  <c r="J25" i="189"/>
  <c r="J23" i="189"/>
  <c r="J22" i="189"/>
  <c r="J21" i="189"/>
  <c r="J20" i="189"/>
  <c r="J19" i="189"/>
  <c r="J15" i="189"/>
  <c r="J14" i="189"/>
  <c r="K13" i="189"/>
  <c r="K17" i="189" s="1"/>
  <c r="K12" i="189"/>
  <c r="K11" i="189"/>
  <c r="K10" i="189"/>
  <c r="J9" i="189"/>
  <c r="J8" i="189"/>
  <c r="J7" i="189"/>
  <c r="J6" i="189"/>
  <c r="J5" i="189"/>
  <c r="J191" i="188"/>
  <c r="J190" i="188"/>
  <c r="K189" i="188"/>
  <c r="K193" i="188" s="1"/>
  <c r="K188" i="188"/>
  <c r="K186" i="188"/>
  <c r="K187" i="188" s="1"/>
  <c r="J185" i="188"/>
  <c r="J184" i="188"/>
  <c r="J183" i="188"/>
  <c r="J182" i="188"/>
  <c r="J181" i="188"/>
  <c r="J177" i="188"/>
  <c r="J176" i="188"/>
  <c r="K175" i="188"/>
  <c r="K179" i="188" s="1"/>
  <c r="K174" i="188"/>
  <c r="K172" i="188"/>
  <c r="K173" i="188" s="1"/>
  <c r="J171" i="188"/>
  <c r="J170" i="188"/>
  <c r="J169" i="188"/>
  <c r="J168" i="188"/>
  <c r="J167" i="188"/>
  <c r="J163" i="188"/>
  <c r="J162" i="188"/>
  <c r="K161" i="188"/>
  <c r="K165" i="188" s="1"/>
  <c r="K160" i="188"/>
  <c r="K158" i="188"/>
  <c r="K159" i="188" s="1"/>
  <c r="J159" i="188"/>
  <c r="J157" i="188"/>
  <c r="J156" i="188"/>
  <c r="J155" i="188"/>
  <c r="J154" i="188"/>
  <c r="J153" i="188"/>
  <c r="J150" i="188"/>
  <c r="J149" i="188"/>
  <c r="J148" i="188"/>
  <c r="K147" i="188"/>
  <c r="K151" i="188" s="1"/>
  <c r="K146" i="188"/>
  <c r="K144" i="188"/>
  <c r="K145" i="188" s="1"/>
  <c r="J143" i="188"/>
  <c r="J142" i="188"/>
  <c r="J141" i="188"/>
  <c r="J140" i="188"/>
  <c r="J139" i="188"/>
  <c r="J135" i="188"/>
  <c r="J134" i="188"/>
  <c r="K133" i="188"/>
  <c r="K137" i="188" s="1"/>
  <c r="K132" i="188"/>
  <c r="K130" i="188"/>
  <c r="K131" i="188" s="1"/>
  <c r="J131" i="188"/>
  <c r="J129" i="188"/>
  <c r="J128" i="188"/>
  <c r="J127" i="188"/>
  <c r="J126" i="188"/>
  <c r="J125" i="188"/>
  <c r="J120" i="188"/>
  <c r="J119" i="188"/>
  <c r="J118" i="188"/>
  <c r="K117" i="188"/>
  <c r="K121" i="188" s="1"/>
  <c r="K116" i="188"/>
  <c r="K114" i="188"/>
  <c r="K115" i="188" s="1"/>
  <c r="J113" i="188"/>
  <c r="J112" i="188"/>
  <c r="J111" i="188"/>
  <c r="J110" i="188"/>
  <c r="J109" i="188"/>
  <c r="J103" i="188"/>
  <c r="J102" i="188"/>
  <c r="K101" i="188"/>
  <c r="K105" i="188" s="1"/>
  <c r="K100" i="188"/>
  <c r="K98" i="188"/>
  <c r="K99" i="188" s="1"/>
  <c r="J97" i="188"/>
  <c r="J96" i="188"/>
  <c r="J95" i="188"/>
  <c r="J94" i="188"/>
  <c r="J93" i="188"/>
  <c r="J89" i="188"/>
  <c r="J88" i="188"/>
  <c r="K87" i="188"/>
  <c r="K91" i="188" s="1"/>
  <c r="K86" i="188"/>
  <c r="K84" i="188"/>
  <c r="K85" i="188" s="1"/>
  <c r="J83" i="188"/>
  <c r="J82" i="188"/>
  <c r="J81" i="188"/>
  <c r="J80" i="188"/>
  <c r="J79" i="188"/>
  <c r="J73" i="188"/>
  <c r="J72" i="188"/>
  <c r="K71" i="188"/>
  <c r="K75" i="188" s="1"/>
  <c r="K70" i="188"/>
  <c r="K68" i="188"/>
  <c r="K69" i="188" s="1"/>
  <c r="J69" i="188"/>
  <c r="J67" i="188"/>
  <c r="J66" i="188"/>
  <c r="J65" i="188"/>
  <c r="J64" i="188"/>
  <c r="J63" i="188"/>
  <c r="J59" i="188"/>
  <c r="J58" i="188"/>
  <c r="K57" i="188"/>
  <c r="K61" i="188" s="1"/>
  <c r="K56" i="188"/>
  <c r="K54" i="188"/>
  <c r="K55" i="188" s="1"/>
  <c r="J53" i="188"/>
  <c r="J52" i="188"/>
  <c r="J51" i="188"/>
  <c r="J50" i="188"/>
  <c r="J49" i="188"/>
  <c r="J43" i="188"/>
  <c r="J42" i="188"/>
  <c r="K41" i="188"/>
  <c r="K45" i="188" s="1"/>
  <c r="K40" i="188"/>
  <c r="K38" i="188"/>
  <c r="K39" i="188" s="1"/>
  <c r="J37" i="188"/>
  <c r="J36" i="188"/>
  <c r="J35" i="188"/>
  <c r="J34" i="188"/>
  <c r="J33" i="188"/>
  <c r="J29" i="188"/>
  <c r="J28" i="188"/>
  <c r="K27" i="188"/>
  <c r="K31" i="188" s="1"/>
  <c r="K26" i="188"/>
  <c r="K24" i="188"/>
  <c r="K25" i="188" s="1"/>
  <c r="J23" i="188"/>
  <c r="J22" i="188"/>
  <c r="J21" i="188"/>
  <c r="J20" i="188"/>
  <c r="J19" i="188"/>
  <c r="J15" i="188"/>
  <c r="J14" i="188"/>
  <c r="K13" i="188"/>
  <c r="K17" i="188" s="1"/>
  <c r="K12" i="188"/>
  <c r="K11" i="188"/>
  <c r="K10" i="188"/>
  <c r="J9" i="188"/>
  <c r="J8" i="188"/>
  <c r="J7" i="188"/>
  <c r="J6" i="188"/>
  <c r="J5" i="188"/>
  <c r="J192" i="187"/>
  <c r="J191" i="187"/>
  <c r="J190" i="187"/>
  <c r="K189" i="187"/>
  <c r="K193" i="187" s="1"/>
  <c r="K188" i="187"/>
  <c r="K186" i="187"/>
  <c r="K187" i="187" s="1"/>
  <c r="J187" i="187"/>
  <c r="J185" i="187"/>
  <c r="J184" i="187"/>
  <c r="J183" i="187"/>
  <c r="J182" i="187"/>
  <c r="J181" i="187"/>
  <c r="J178" i="187"/>
  <c r="J177" i="187"/>
  <c r="J176" i="187"/>
  <c r="K175" i="187"/>
  <c r="K179" i="187" s="1"/>
  <c r="K174" i="187"/>
  <c r="K172" i="187"/>
  <c r="K173" i="187" s="1"/>
  <c r="J173" i="187"/>
  <c r="J171" i="187"/>
  <c r="J170" i="187"/>
  <c r="J169" i="187"/>
  <c r="J168" i="187"/>
  <c r="J167" i="187"/>
  <c r="J164" i="187"/>
  <c r="J163" i="187"/>
  <c r="J162" i="187"/>
  <c r="K161" i="187"/>
  <c r="K165" i="187" s="1"/>
  <c r="K160" i="187"/>
  <c r="K158" i="187"/>
  <c r="K159" i="187" s="1"/>
  <c r="J159" i="187"/>
  <c r="J157" i="187"/>
  <c r="J156" i="187"/>
  <c r="J155" i="187"/>
  <c r="J154" i="187"/>
  <c r="J153" i="187"/>
  <c r="J150" i="187"/>
  <c r="J149" i="187"/>
  <c r="J148" i="187"/>
  <c r="K147" i="187"/>
  <c r="K151" i="187" s="1"/>
  <c r="K146" i="187"/>
  <c r="K144" i="187"/>
  <c r="K145" i="187" s="1"/>
  <c r="J145" i="187"/>
  <c r="J143" i="187"/>
  <c r="J142" i="187"/>
  <c r="J141" i="187"/>
  <c r="J140" i="187"/>
  <c r="J139" i="187"/>
  <c r="J135" i="187"/>
  <c r="J134" i="187"/>
  <c r="K133" i="187"/>
  <c r="K137" i="187" s="1"/>
  <c r="K132" i="187"/>
  <c r="K130" i="187"/>
  <c r="K131" i="187" s="1"/>
  <c r="J131" i="187"/>
  <c r="J129" i="187"/>
  <c r="J128" i="187"/>
  <c r="J127" i="187"/>
  <c r="J126" i="187"/>
  <c r="J125" i="187"/>
  <c r="J120" i="187"/>
  <c r="J119" i="187"/>
  <c r="J118" i="187"/>
  <c r="K117" i="187"/>
  <c r="K121" i="187" s="1"/>
  <c r="K116" i="187"/>
  <c r="K114" i="187"/>
  <c r="K115" i="187" s="1"/>
  <c r="J115" i="187"/>
  <c r="J113" i="187"/>
  <c r="J112" i="187"/>
  <c r="J111" i="187"/>
  <c r="J110" i="187"/>
  <c r="J109" i="187"/>
  <c r="J104" i="187"/>
  <c r="J103" i="187"/>
  <c r="J102" i="187"/>
  <c r="K101" i="187"/>
  <c r="K105" i="187" s="1"/>
  <c r="K100" i="187"/>
  <c r="K98" i="187"/>
  <c r="K99" i="187" s="1"/>
  <c r="J97" i="187"/>
  <c r="J96" i="187"/>
  <c r="J95" i="187"/>
  <c r="J94" i="187"/>
  <c r="J93" i="187"/>
  <c r="J89" i="187"/>
  <c r="J88" i="187"/>
  <c r="K87" i="187"/>
  <c r="K91" i="187" s="1"/>
  <c r="K86" i="187"/>
  <c r="K84" i="187"/>
  <c r="K85" i="187" s="1"/>
  <c r="J83" i="187"/>
  <c r="J82" i="187"/>
  <c r="J81" i="187"/>
  <c r="J80" i="187"/>
  <c r="J79" i="187"/>
  <c r="J73" i="187"/>
  <c r="J72" i="187"/>
  <c r="K71" i="187"/>
  <c r="K75" i="187" s="1"/>
  <c r="K70" i="187"/>
  <c r="K68" i="187"/>
  <c r="K69" i="187" s="1"/>
  <c r="J67" i="187"/>
  <c r="J66" i="187"/>
  <c r="J65" i="187"/>
  <c r="J64" i="187"/>
  <c r="J63" i="187"/>
  <c r="J59" i="187"/>
  <c r="J58" i="187"/>
  <c r="K57" i="187"/>
  <c r="K61" i="187" s="1"/>
  <c r="K56" i="187"/>
  <c r="K54" i="187"/>
  <c r="K55" i="187" s="1"/>
  <c r="J54" i="187"/>
  <c r="J53" i="187"/>
  <c r="J52" i="187"/>
  <c r="J51" i="187"/>
  <c r="J50" i="187"/>
  <c r="J49" i="187"/>
  <c r="J43" i="187"/>
  <c r="J42" i="187"/>
  <c r="K41" i="187"/>
  <c r="K45" i="187" s="1"/>
  <c r="K40" i="187"/>
  <c r="K38" i="187"/>
  <c r="K39" i="187" s="1"/>
  <c r="J37" i="187"/>
  <c r="J36" i="187"/>
  <c r="J35" i="187"/>
  <c r="J34" i="187"/>
  <c r="J33" i="187"/>
  <c r="J29" i="187"/>
  <c r="J28" i="187"/>
  <c r="K27" i="187"/>
  <c r="K31" i="187" s="1"/>
  <c r="K26" i="187"/>
  <c r="K24" i="187"/>
  <c r="K25" i="187" s="1"/>
  <c r="J23" i="187"/>
  <c r="J22" i="187"/>
  <c r="J21" i="187"/>
  <c r="J20" i="187"/>
  <c r="J19" i="187"/>
  <c r="J15" i="187"/>
  <c r="J14" i="187"/>
  <c r="K13" i="187"/>
  <c r="K17" i="187" s="1"/>
  <c r="K12" i="187"/>
  <c r="K11" i="187"/>
  <c r="K10" i="187"/>
  <c r="J9" i="187"/>
  <c r="J8" i="187"/>
  <c r="J7" i="187"/>
  <c r="J6" i="187"/>
  <c r="J5" i="187"/>
  <c r="J192" i="186"/>
  <c r="J191" i="186"/>
  <c r="J190" i="186"/>
  <c r="K189" i="186"/>
  <c r="K193" i="186" s="1"/>
  <c r="K188" i="186"/>
  <c r="K186" i="186"/>
  <c r="K187" i="186" s="1"/>
  <c r="J187" i="186"/>
  <c r="J185" i="186"/>
  <c r="J184" i="186"/>
  <c r="J183" i="186"/>
  <c r="J182" i="186"/>
  <c r="J181" i="186"/>
  <c r="J178" i="186"/>
  <c r="J177" i="186"/>
  <c r="J176" i="186"/>
  <c r="K175" i="186"/>
  <c r="K179" i="186" s="1"/>
  <c r="K174" i="186"/>
  <c r="K172" i="186"/>
  <c r="K173" i="186" s="1"/>
  <c r="J173" i="186"/>
  <c r="J171" i="186"/>
  <c r="J170" i="186"/>
  <c r="J169" i="186"/>
  <c r="J168" i="186"/>
  <c r="J167" i="186"/>
  <c r="J164" i="186"/>
  <c r="J163" i="186"/>
  <c r="J162" i="186"/>
  <c r="K161" i="186"/>
  <c r="K165" i="186" s="1"/>
  <c r="K160" i="186"/>
  <c r="K158" i="186"/>
  <c r="K159" i="186" s="1"/>
  <c r="J157" i="186"/>
  <c r="J156" i="186"/>
  <c r="J155" i="186"/>
  <c r="J154" i="186"/>
  <c r="J153" i="186"/>
  <c r="J149" i="186"/>
  <c r="J148" i="186"/>
  <c r="K147" i="186"/>
  <c r="K151" i="186" s="1"/>
  <c r="K146" i="186"/>
  <c r="K144" i="186"/>
  <c r="K145" i="186" s="1"/>
  <c r="J143" i="186"/>
  <c r="J142" i="186"/>
  <c r="J141" i="186"/>
  <c r="J140" i="186"/>
  <c r="J139" i="186"/>
  <c r="J135" i="186"/>
  <c r="J134" i="186"/>
  <c r="K133" i="186"/>
  <c r="K137" i="186" s="1"/>
  <c r="K132" i="186"/>
  <c r="K130" i="186"/>
  <c r="K131" i="186" s="1"/>
  <c r="J129" i="186"/>
  <c r="J128" i="186"/>
  <c r="J127" i="186"/>
  <c r="J126" i="186"/>
  <c r="J125" i="186"/>
  <c r="J120" i="186"/>
  <c r="J119" i="186"/>
  <c r="J118" i="186"/>
  <c r="K117" i="186"/>
  <c r="K121" i="186" s="1"/>
  <c r="K116" i="186"/>
  <c r="K114" i="186"/>
  <c r="K115" i="186" s="1"/>
  <c r="J115" i="186"/>
  <c r="J113" i="186"/>
  <c r="J112" i="186"/>
  <c r="J111" i="186"/>
  <c r="J110" i="186"/>
  <c r="J109" i="186"/>
  <c r="J103" i="186"/>
  <c r="J102" i="186"/>
  <c r="K101" i="186"/>
  <c r="K105" i="186" s="1"/>
  <c r="K100" i="186"/>
  <c r="K98" i="186"/>
  <c r="K99" i="186" s="1"/>
  <c r="J99" i="186"/>
  <c r="J97" i="186"/>
  <c r="J96" i="186"/>
  <c r="J95" i="186"/>
  <c r="J94" i="186"/>
  <c r="J93" i="186"/>
  <c r="J89" i="186"/>
  <c r="J88" i="186"/>
  <c r="K87" i="186"/>
  <c r="K91" i="186" s="1"/>
  <c r="K86" i="186"/>
  <c r="K84" i="186"/>
  <c r="K85" i="186" s="1"/>
  <c r="J85" i="186"/>
  <c r="J83" i="186"/>
  <c r="J82" i="186"/>
  <c r="J81" i="186"/>
  <c r="J80" i="186"/>
  <c r="J79" i="186"/>
  <c r="J73" i="186"/>
  <c r="J72" i="186"/>
  <c r="K71" i="186"/>
  <c r="K75" i="186" s="1"/>
  <c r="K70" i="186"/>
  <c r="K68" i="186"/>
  <c r="K69" i="186" s="1"/>
  <c r="J68" i="186"/>
  <c r="J67" i="186"/>
  <c r="J66" i="186"/>
  <c r="J65" i="186"/>
  <c r="J64" i="186"/>
  <c r="J63" i="186"/>
  <c r="J59" i="186"/>
  <c r="J58" i="186"/>
  <c r="K57" i="186"/>
  <c r="K61" i="186" s="1"/>
  <c r="K56" i="186"/>
  <c r="K54" i="186"/>
  <c r="K55" i="186" s="1"/>
  <c r="J54" i="186"/>
  <c r="J53" i="186"/>
  <c r="J52" i="186"/>
  <c r="J51" i="186"/>
  <c r="J50" i="186"/>
  <c r="J49" i="186"/>
  <c r="J43" i="186"/>
  <c r="J42" i="186"/>
  <c r="K41" i="186"/>
  <c r="K45" i="186" s="1"/>
  <c r="K40" i="186"/>
  <c r="K38" i="186"/>
  <c r="K39" i="186" s="1"/>
  <c r="J39" i="186"/>
  <c r="J37" i="186"/>
  <c r="J36" i="186"/>
  <c r="J35" i="186"/>
  <c r="J34" i="186"/>
  <c r="J33" i="186"/>
  <c r="J29" i="186"/>
  <c r="J28" i="186"/>
  <c r="K27" i="186"/>
  <c r="K31" i="186" s="1"/>
  <c r="K26" i="186"/>
  <c r="K24" i="186"/>
  <c r="K25" i="186" s="1"/>
  <c r="J25" i="186"/>
  <c r="J23" i="186"/>
  <c r="J22" i="186"/>
  <c r="J21" i="186"/>
  <c r="J20" i="186"/>
  <c r="J19" i="186"/>
  <c r="J15" i="186"/>
  <c r="J14" i="186"/>
  <c r="K13" i="186"/>
  <c r="K17" i="186" s="1"/>
  <c r="K12" i="186"/>
  <c r="K11" i="186"/>
  <c r="K10" i="186"/>
  <c r="J9" i="186"/>
  <c r="J8" i="186"/>
  <c r="J7" i="186"/>
  <c r="J6" i="186"/>
  <c r="J5" i="186"/>
  <c r="J191" i="185"/>
  <c r="J190" i="185"/>
  <c r="K189" i="185"/>
  <c r="K193" i="185" s="1"/>
  <c r="K188" i="185"/>
  <c r="K186" i="185"/>
  <c r="K187" i="185" s="1"/>
  <c r="J187" i="185"/>
  <c r="J185" i="185"/>
  <c r="J184" i="185"/>
  <c r="J183" i="185"/>
  <c r="J182" i="185"/>
  <c r="J181" i="185"/>
  <c r="J177" i="185"/>
  <c r="J176" i="185"/>
  <c r="K175" i="185"/>
  <c r="K179" i="185" s="1"/>
  <c r="K174" i="185"/>
  <c r="K172" i="185"/>
  <c r="K173" i="185" s="1"/>
  <c r="J173" i="185"/>
  <c r="J171" i="185"/>
  <c r="J170" i="185"/>
  <c r="J169" i="185"/>
  <c r="J168" i="185"/>
  <c r="J167" i="185"/>
  <c r="J164" i="185"/>
  <c r="J163" i="185"/>
  <c r="J162" i="185"/>
  <c r="K161" i="185"/>
  <c r="K165" i="185" s="1"/>
  <c r="K160" i="185"/>
  <c r="K158" i="185"/>
  <c r="K159" i="185" s="1"/>
  <c r="J159" i="185"/>
  <c r="J157" i="185"/>
  <c r="J156" i="185"/>
  <c r="J155" i="185"/>
  <c r="J154" i="185"/>
  <c r="J153" i="185"/>
  <c r="J150" i="185"/>
  <c r="J149" i="185"/>
  <c r="J148" i="185"/>
  <c r="K147" i="185"/>
  <c r="K151" i="185" s="1"/>
  <c r="K146" i="185"/>
  <c r="K144" i="185"/>
  <c r="K145" i="185" s="1"/>
  <c r="J145" i="185"/>
  <c r="J143" i="185"/>
  <c r="J142" i="185"/>
  <c r="J141" i="185"/>
  <c r="J140" i="185"/>
  <c r="J139" i="185"/>
  <c r="J136" i="185"/>
  <c r="J135" i="185"/>
  <c r="J134" i="185"/>
  <c r="K133" i="185"/>
  <c r="K137" i="185" s="1"/>
  <c r="K132" i="185"/>
  <c r="K130" i="185"/>
  <c r="K131" i="185" s="1"/>
  <c r="J131" i="185"/>
  <c r="J129" i="185"/>
  <c r="J128" i="185"/>
  <c r="J127" i="185"/>
  <c r="J126" i="185"/>
  <c r="J125" i="185"/>
  <c r="J120" i="185"/>
  <c r="J119" i="185"/>
  <c r="J118" i="185"/>
  <c r="K117" i="185"/>
  <c r="K121" i="185" s="1"/>
  <c r="K116" i="185"/>
  <c r="K114" i="185"/>
  <c r="K115" i="185" s="1"/>
  <c r="J115" i="185"/>
  <c r="J113" i="185"/>
  <c r="J112" i="185"/>
  <c r="J111" i="185"/>
  <c r="J110" i="185"/>
  <c r="J109" i="185"/>
  <c r="J104" i="185"/>
  <c r="J103" i="185"/>
  <c r="J102" i="185"/>
  <c r="K101" i="185"/>
  <c r="K105" i="185" s="1"/>
  <c r="K100" i="185"/>
  <c r="K98" i="185"/>
  <c r="K99" i="185" s="1"/>
  <c r="J98" i="185"/>
  <c r="J97" i="185"/>
  <c r="J96" i="185"/>
  <c r="J95" i="185"/>
  <c r="J94" i="185"/>
  <c r="J93" i="185"/>
  <c r="J89" i="185"/>
  <c r="J88" i="185"/>
  <c r="K87" i="185"/>
  <c r="K91" i="185" s="1"/>
  <c r="K86" i="185"/>
  <c r="K84" i="185"/>
  <c r="K85" i="185" s="1"/>
  <c r="J84" i="185"/>
  <c r="J83" i="185"/>
  <c r="J82" i="185"/>
  <c r="J81" i="185"/>
  <c r="J80" i="185"/>
  <c r="J79" i="185"/>
  <c r="J73" i="185"/>
  <c r="J72" i="185"/>
  <c r="K71" i="185"/>
  <c r="K75" i="185" s="1"/>
  <c r="K70" i="185"/>
  <c r="K68" i="185"/>
  <c r="K69" i="185" s="1"/>
  <c r="J69" i="185"/>
  <c r="J67" i="185"/>
  <c r="J66" i="185"/>
  <c r="J65" i="185"/>
  <c r="J64" i="185"/>
  <c r="J63" i="185"/>
  <c r="J59" i="185"/>
  <c r="J58" i="185"/>
  <c r="K57" i="185"/>
  <c r="K61" i="185" s="1"/>
  <c r="K56" i="185"/>
  <c r="K54" i="185"/>
  <c r="K55" i="185" s="1"/>
  <c r="J55" i="185"/>
  <c r="J53" i="185"/>
  <c r="J52" i="185"/>
  <c r="J51" i="185"/>
  <c r="J50" i="185"/>
  <c r="J49" i="185"/>
  <c r="J43" i="185"/>
  <c r="J42" i="185"/>
  <c r="K41" i="185"/>
  <c r="K45" i="185" s="1"/>
  <c r="K40" i="185"/>
  <c r="K38" i="185"/>
  <c r="K39" i="185" s="1"/>
  <c r="J38" i="185"/>
  <c r="J37" i="185"/>
  <c r="J36" i="185"/>
  <c r="J35" i="185"/>
  <c r="J34" i="185"/>
  <c r="J33" i="185"/>
  <c r="J29" i="185"/>
  <c r="J28" i="185"/>
  <c r="K27" i="185"/>
  <c r="K31" i="185" s="1"/>
  <c r="K26" i="185"/>
  <c r="K24" i="185"/>
  <c r="K25" i="185" s="1"/>
  <c r="J24" i="185"/>
  <c r="J23" i="185"/>
  <c r="J22" i="185"/>
  <c r="J21" i="185"/>
  <c r="J20" i="185"/>
  <c r="J19" i="185"/>
  <c r="J15" i="185"/>
  <c r="J14" i="185"/>
  <c r="K13" i="185"/>
  <c r="K17" i="185" s="1"/>
  <c r="K12" i="185"/>
  <c r="K11" i="185"/>
  <c r="K10" i="185"/>
  <c r="J9" i="185"/>
  <c r="J8" i="185"/>
  <c r="J7" i="185"/>
  <c r="J6" i="185"/>
  <c r="J5" i="185"/>
  <c r="J192" i="184"/>
  <c r="J191" i="184"/>
  <c r="J190" i="184"/>
  <c r="K189" i="184"/>
  <c r="K193" i="184" s="1"/>
  <c r="K188" i="184"/>
  <c r="K186" i="184"/>
  <c r="K187" i="184" s="1"/>
  <c r="J185" i="184"/>
  <c r="J184" i="184"/>
  <c r="J183" i="184"/>
  <c r="J182" i="184"/>
  <c r="J181" i="184"/>
  <c r="J178" i="184"/>
  <c r="J177" i="184"/>
  <c r="J176" i="184"/>
  <c r="K175" i="184"/>
  <c r="K179" i="184" s="1"/>
  <c r="K174" i="184"/>
  <c r="K172" i="184"/>
  <c r="K173" i="184" s="1"/>
  <c r="J171" i="184"/>
  <c r="J170" i="184"/>
  <c r="J169" i="184"/>
  <c r="J168" i="184"/>
  <c r="J167" i="184"/>
  <c r="J163" i="184"/>
  <c r="J162" i="184"/>
  <c r="K161" i="184"/>
  <c r="K165" i="184" s="1"/>
  <c r="K160" i="184"/>
  <c r="K158" i="184"/>
  <c r="K159" i="184" s="1"/>
  <c r="J157" i="184"/>
  <c r="J156" i="184"/>
  <c r="J155" i="184"/>
  <c r="J154" i="184"/>
  <c r="J153" i="184"/>
  <c r="J149" i="184"/>
  <c r="J148" i="184"/>
  <c r="K147" i="184"/>
  <c r="K151" i="184" s="1"/>
  <c r="K146" i="184"/>
  <c r="K144" i="184"/>
  <c r="K145" i="184" s="1"/>
  <c r="J143" i="184"/>
  <c r="J142" i="184"/>
  <c r="J141" i="184"/>
  <c r="J140" i="184"/>
  <c r="J139" i="184"/>
  <c r="J136" i="184"/>
  <c r="J135" i="184"/>
  <c r="J134" i="184"/>
  <c r="K133" i="184"/>
  <c r="K137" i="184" s="1"/>
  <c r="K132" i="184"/>
  <c r="K130" i="184"/>
  <c r="K131" i="184" s="1"/>
  <c r="J129" i="184"/>
  <c r="J128" i="184"/>
  <c r="J127" i="184"/>
  <c r="J126" i="184"/>
  <c r="J125" i="184"/>
  <c r="J120" i="184"/>
  <c r="J119" i="184"/>
  <c r="J118" i="184"/>
  <c r="K117" i="184"/>
  <c r="K121" i="184" s="1"/>
  <c r="K116" i="184"/>
  <c r="K114" i="184"/>
  <c r="K115" i="184" s="1"/>
  <c r="J115" i="184"/>
  <c r="J113" i="184"/>
  <c r="J112" i="184"/>
  <c r="J111" i="184"/>
  <c r="J110" i="184"/>
  <c r="J109" i="184"/>
  <c r="J104" i="184"/>
  <c r="J103" i="184"/>
  <c r="J102" i="184"/>
  <c r="K101" i="184"/>
  <c r="K105" i="184" s="1"/>
  <c r="K100" i="184"/>
  <c r="K98" i="184"/>
  <c r="K99" i="184" s="1"/>
  <c r="J97" i="184"/>
  <c r="J96" i="184"/>
  <c r="J95" i="184"/>
  <c r="J94" i="184"/>
  <c r="J93" i="184"/>
  <c r="J89" i="184"/>
  <c r="J88" i="184"/>
  <c r="K87" i="184"/>
  <c r="K91" i="184" s="1"/>
  <c r="K86" i="184"/>
  <c r="K84" i="184"/>
  <c r="K85" i="184" s="1"/>
  <c r="J83" i="184"/>
  <c r="J82" i="184"/>
  <c r="J81" i="184"/>
  <c r="J80" i="184"/>
  <c r="J79" i="184"/>
  <c r="J73" i="184"/>
  <c r="J72" i="184"/>
  <c r="K71" i="184"/>
  <c r="K75" i="184" s="1"/>
  <c r="K70" i="184"/>
  <c r="K68" i="184"/>
  <c r="K69" i="184" s="1"/>
  <c r="J67" i="184"/>
  <c r="J66" i="184"/>
  <c r="J65" i="184"/>
  <c r="J64" i="184"/>
  <c r="J63" i="184"/>
  <c r="J59" i="184"/>
  <c r="J58" i="184"/>
  <c r="K57" i="184"/>
  <c r="K61" i="184" s="1"/>
  <c r="K56" i="184"/>
  <c r="K54" i="184"/>
  <c r="K55" i="184" s="1"/>
  <c r="J53" i="184"/>
  <c r="J52" i="184"/>
  <c r="J51" i="184"/>
  <c r="J50" i="184"/>
  <c r="J49" i="184"/>
  <c r="J44" i="184"/>
  <c r="J43" i="184"/>
  <c r="J42" i="184"/>
  <c r="K41" i="184"/>
  <c r="K45" i="184" s="1"/>
  <c r="K40" i="184"/>
  <c r="K38" i="184"/>
  <c r="K39" i="184" s="1"/>
  <c r="J37" i="184"/>
  <c r="J36" i="184"/>
  <c r="J35" i="184"/>
  <c r="J34" i="184"/>
  <c r="J33" i="184"/>
  <c r="J29" i="184"/>
  <c r="J28" i="184"/>
  <c r="K27" i="184"/>
  <c r="K31" i="184" s="1"/>
  <c r="K26" i="184"/>
  <c r="K24" i="184"/>
  <c r="K25" i="184" s="1"/>
  <c r="J23" i="184"/>
  <c r="J22" i="184"/>
  <c r="J21" i="184"/>
  <c r="J20" i="184"/>
  <c r="J19" i="184"/>
  <c r="J15" i="184"/>
  <c r="J14" i="184"/>
  <c r="K13" i="184"/>
  <c r="K17" i="184" s="1"/>
  <c r="K12" i="184"/>
  <c r="K11" i="184"/>
  <c r="K10" i="184"/>
  <c r="J9" i="184"/>
  <c r="J8" i="184"/>
  <c r="J7" i="184"/>
  <c r="J6" i="184"/>
  <c r="J5" i="184"/>
  <c r="J13" i="203" l="1"/>
  <c r="J70" i="203"/>
  <c r="J12" i="201"/>
  <c r="J87" i="184"/>
  <c r="J56" i="187"/>
  <c r="J87" i="189"/>
  <c r="J27" i="194"/>
  <c r="J31" i="194" s="1"/>
  <c r="J41" i="194"/>
  <c r="J45" i="194" s="1"/>
  <c r="J56" i="194"/>
  <c r="J70" i="194"/>
  <c r="J116" i="196"/>
  <c r="J175" i="196"/>
  <c r="J179" i="196" s="1"/>
  <c r="J189" i="196"/>
  <c r="J26" i="188"/>
  <c r="J189" i="191"/>
  <c r="J193" i="191" s="1"/>
  <c r="J116" i="200"/>
  <c r="J175" i="200"/>
  <c r="J189" i="200"/>
  <c r="J193" i="200" s="1"/>
  <c r="J175" i="192"/>
  <c r="J179" i="192" s="1"/>
  <c r="J27" i="189"/>
  <c r="J31" i="189" s="1"/>
  <c r="J86" i="188"/>
  <c r="J104" i="201"/>
  <c r="J133" i="200"/>
  <c r="J137" i="200" s="1"/>
  <c r="J136" i="199"/>
  <c r="J26" i="199"/>
  <c r="J164" i="198"/>
  <c r="J150" i="198"/>
  <c r="J104" i="197"/>
  <c r="J71" i="197"/>
  <c r="J74" i="197"/>
  <c r="J12" i="197"/>
  <c r="J16" i="197"/>
  <c r="J164" i="197"/>
  <c r="J192" i="197"/>
  <c r="J27" i="195"/>
  <c r="J31" i="195" s="1"/>
  <c r="J30" i="195"/>
  <c r="J56" i="195"/>
  <c r="J60" i="195"/>
  <c r="J90" i="194"/>
  <c r="J87" i="203"/>
  <c r="J91" i="203" s="1"/>
  <c r="J30" i="203"/>
  <c r="J90" i="192"/>
  <c r="J27" i="192"/>
  <c r="J31" i="192" s="1"/>
  <c r="J30" i="192"/>
  <c r="J136" i="191"/>
  <c r="J104" i="190"/>
  <c r="J150" i="190"/>
  <c r="J115" i="190"/>
  <c r="J120" i="190"/>
  <c r="J16" i="190"/>
  <c r="J40" i="190"/>
  <c r="J178" i="189"/>
  <c r="J74" i="189"/>
  <c r="J192" i="188"/>
  <c r="J178" i="188"/>
  <c r="J164" i="188"/>
  <c r="J136" i="188"/>
  <c r="J40" i="188"/>
  <c r="J30" i="188"/>
  <c r="J104" i="188"/>
  <c r="J90" i="187"/>
  <c r="J40" i="187"/>
  <c r="J145" i="186"/>
  <c r="J150" i="186"/>
  <c r="J131" i="186"/>
  <c r="J136" i="186"/>
  <c r="J104" i="186"/>
  <c r="J87" i="186"/>
  <c r="J91" i="186" s="1"/>
  <c r="J90" i="186"/>
  <c r="J74" i="185"/>
  <c r="J57" i="185"/>
  <c r="J60" i="185"/>
  <c r="J16" i="184"/>
  <c r="J178" i="185"/>
  <c r="J74" i="184"/>
  <c r="J60" i="186"/>
  <c r="J44" i="187"/>
  <c r="J98" i="188"/>
  <c r="J87" i="194"/>
  <c r="J16" i="196"/>
  <c r="J85" i="198"/>
  <c r="J30" i="201"/>
  <c r="J90" i="201"/>
  <c r="J56" i="184"/>
  <c r="J54" i="184"/>
  <c r="J60" i="184"/>
  <c r="J131" i="184"/>
  <c r="J145" i="184"/>
  <c r="J150" i="184"/>
  <c r="J173" i="184"/>
  <c r="J187" i="184"/>
  <c r="J71" i="185"/>
  <c r="J75" i="185" s="1"/>
  <c r="J192" i="185"/>
  <c r="J30" i="186"/>
  <c r="J159" i="186"/>
  <c r="J70" i="187"/>
  <c r="J68" i="187"/>
  <c r="J74" i="187"/>
  <c r="J12" i="188"/>
  <c r="J16" i="188"/>
  <c r="J39" i="188"/>
  <c r="J84" i="188"/>
  <c r="J115" i="188"/>
  <c r="J145" i="188"/>
  <c r="J173" i="188"/>
  <c r="J187" i="188"/>
  <c r="J159" i="189"/>
  <c r="J173" i="189"/>
  <c r="J187" i="189"/>
  <c r="J26" i="190"/>
  <c r="J30" i="190"/>
  <c r="J27" i="191"/>
  <c r="J31" i="191" s="1"/>
  <c r="J30" i="191"/>
  <c r="J87" i="191"/>
  <c r="J13" i="192"/>
  <c r="J17" i="192" s="1"/>
  <c r="J41" i="192"/>
  <c r="J45" i="192" s="1"/>
  <c r="J173" i="192"/>
  <c r="J131" i="195"/>
  <c r="J159" i="195"/>
  <c r="J187" i="195"/>
  <c r="J60" i="196"/>
  <c r="J74" i="196"/>
  <c r="J145" i="198"/>
  <c r="J187" i="198"/>
  <c r="J30" i="199"/>
  <c r="J40" i="199"/>
  <c r="J44" i="199"/>
  <c r="J60" i="200"/>
  <c r="J74" i="200"/>
  <c r="J44" i="201"/>
  <c r="J187" i="201"/>
  <c r="J13" i="184"/>
  <c r="J17" i="184" s="1"/>
  <c r="J27" i="184"/>
  <c r="J30" i="184"/>
  <c r="J41" i="184"/>
  <c r="J70" i="184"/>
  <c r="J68" i="184"/>
  <c r="J86" i="184"/>
  <c r="J90" i="184"/>
  <c r="J116" i="184"/>
  <c r="J147" i="184"/>
  <c r="J151" i="184" s="1"/>
  <c r="J175" i="184"/>
  <c r="J189" i="184"/>
  <c r="J193" i="184" s="1"/>
  <c r="J10" i="185"/>
  <c r="J30" i="185"/>
  <c r="J44" i="185"/>
  <c r="J90" i="185"/>
  <c r="J116" i="185"/>
  <c r="J147" i="185"/>
  <c r="J151" i="185" s="1"/>
  <c r="J161" i="185"/>
  <c r="J165" i="185" s="1"/>
  <c r="J175" i="185"/>
  <c r="J179" i="185" s="1"/>
  <c r="J189" i="185"/>
  <c r="J193" i="185" s="1"/>
  <c r="J13" i="186"/>
  <c r="J17" i="186" s="1"/>
  <c r="J27" i="186"/>
  <c r="J31" i="186" s="1"/>
  <c r="J74" i="186"/>
  <c r="J116" i="186"/>
  <c r="J161" i="186"/>
  <c r="J165" i="186" s="1"/>
  <c r="J175" i="186"/>
  <c r="J179" i="186" s="1"/>
  <c r="J189" i="186"/>
  <c r="J193" i="186" s="1"/>
  <c r="J13" i="187"/>
  <c r="J17" i="187" s="1"/>
  <c r="J25" i="187"/>
  <c r="J11" i="184"/>
  <c r="J39" i="184"/>
  <c r="J85" i="184"/>
  <c r="J99" i="184"/>
  <c r="J179" i="184"/>
  <c r="J16" i="185"/>
  <c r="J11" i="186"/>
  <c r="J11" i="187"/>
  <c r="J16" i="187"/>
  <c r="J30" i="187"/>
  <c r="J41" i="187"/>
  <c r="J45" i="187" s="1"/>
  <c r="J39" i="187"/>
  <c r="J60" i="187"/>
  <c r="J85" i="187"/>
  <c r="J99" i="187"/>
  <c r="J116" i="187"/>
  <c r="J147" i="187"/>
  <c r="J151" i="187" s="1"/>
  <c r="J175" i="187"/>
  <c r="J179" i="187" s="1"/>
  <c r="J189" i="187"/>
  <c r="J193" i="187" s="1"/>
  <c r="J25" i="188"/>
  <c r="J55" i="188"/>
  <c r="J41" i="189"/>
  <c r="J45" i="189" s="1"/>
  <c r="J131" i="189"/>
  <c r="J164" i="191"/>
  <c r="J173" i="191"/>
  <c r="J178" i="191"/>
  <c r="J11" i="192"/>
  <c r="J16" i="192"/>
  <c r="J60" i="192"/>
  <c r="J74" i="192"/>
  <c r="J133" i="192"/>
  <c r="J137" i="192" s="1"/>
  <c r="J147" i="192"/>
  <c r="J151" i="192" s="1"/>
  <c r="J161" i="192"/>
  <c r="J165" i="192" s="1"/>
  <c r="J178" i="192"/>
  <c r="J189" i="192"/>
  <c r="J193" i="192" s="1"/>
  <c r="J192" i="192"/>
  <c r="J27" i="203"/>
  <c r="J31" i="203" s="1"/>
  <c r="J41" i="203"/>
  <c r="J45" i="203" s="1"/>
  <c r="J116" i="203"/>
  <c r="J147" i="203"/>
  <c r="J151" i="203" s="1"/>
  <c r="J161" i="203"/>
  <c r="J165" i="203" s="1"/>
  <c r="J175" i="203"/>
  <c r="J179" i="203" s="1"/>
  <c r="J189" i="203"/>
  <c r="J193" i="203" s="1"/>
  <c r="J13" i="194"/>
  <c r="J16" i="194"/>
  <c r="J25" i="194"/>
  <c r="J30" i="194"/>
  <c r="J39" i="194"/>
  <c r="J44" i="194"/>
  <c r="J60" i="194"/>
  <c r="J74" i="194"/>
  <c r="J85" i="194"/>
  <c r="J116" i="194"/>
  <c r="J133" i="194"/>
  <c r="J137" i="194" s="1"/>
  <c r="J147" i="194"/>
  <c r="J151" i="194" s="1"/>
  <c r="J161" i="194"/>
  <c r="J165" i="194" s="1"/>
  <c r="J175" i="194"/>
  <c r="J179" i="194" s="1"/>
  <c r="J189" i="194"/>
  <c r="J193" i="194" s="1"/>
  <c r="J13" i="195"/>
  <c r="J16" i="195"/>
  <c r="J41" i="195"/>
  <c r="J45" i="195" s="1"/>
  <c r="J44" i="195"/>
  <c r="J70" i="195"/>
  <c r="J74" i="195"/>
  <c r="J116" i="195"/>
  <c r="J133" i="195"/>
  <c r="J137" i="195" s="1"/>
  <c r="J147" i="195"/>
  <c r="J151" i="195" s="1"/>
  <c r="J161" i="195"/>
  <c r="J165" i="195" s="1"/>
  <c r="J175" i="195"/>
  <c r="J179" i="195" s="1"/>
  <c r="J189" i="195"/>
  <c r="J193" i="195" s="1"/>
  <c r="J27" i="196"/>
  <c r="J31" i="196" s="1"/>
  <c r="J30" i="196"/>
  <c r="J41" i="196"/>
  <c r="J45" i="196" s="1"/>
  <c r="J90" i="196"/>
  <c r="J115" i="196"/>
  <c r="J120" i="196"/>
  <c r="J131" i="196"/>
  <c r="J145" i="196"/>
  <c r="J150" i="196"/>
  <c r="J159" i="196"/>
  <c r="J164" i="196"/>
  <c r="J173" i="196"/>
  <c r="J178" i="196"/>
  <c r="J187" i="196"/>
  <c r="J193" i="196"/>
  <c r="J192" i="196"/>
  <c r="J11" i="197"/>
  <c r="J44" i="197"/>
  <c r="J57" i="197"/>
  <c r="J61" i="197" s="1"/>
  <c r="J60" i="197"/>
  <c r="J90" i="197"/>
  <c r="J116" i="197"/>
  <c r="J175" i="197"/>
  <c r="J179" i="197" s="1"/>
  <c r="J189" i="197"/>
  <c r="J193" i="197" s="1"/>
  <c r="J13" i="198"/>
  <c r="J17" i="198" s="1"/>
  <c r="J27" i="198"/>
  <c r="J31" i="198" s="1"/>
  <c r="J30" i="198"/>
  <c r="J39" i="198"/>
  <c r="J99" i="198"/>
  <c r="J11" i="200"/>
  <c r="J55" i="201"/>
  <c r="J87" i="187"/>
  <c r="J91" i="187" s="1"/>
  <c r="J44" i="188"/>
  <c r="J57" i="188"/>
  <c r="J61" i="188" s="1"/>
  <c r="J60" i="188"/>
  <c r="J116" i="188"/>
  <c r="J175" i="188"/>
  <c r="J179" i="188" s="1"/>
  <c r="J189" i="188"/>
  <c r="J193" i="188" s="1"/>
  <c r="J116" i="189"/>
  <c r="J175" i="189"/>
  <c r="J179" i="189" s="1"/>
  <c r="J189" i="189"/>
  <c r="J193" i="189" s="1"/>
  <c r="J12" i="190"/>
  <c r="J44" i="190"/>
  <c r="J57" i="190"/>
  <c r="J61" i="190" s="1"/>
  <c r="J60" i="190"/>
  <c r="J74" i="190"/>
  <c r="J116" i="190"/>
  <c r="J175" i="190"/>
  <c r="J179" i="190" s="1"/>
  <c r="J189" i="190"/>
  <c r="J193" i="190" s="1"/>
  <c r="J13" i="191"/>
  <c r="J17" i="191" s="1"/>
  <c r="J41" i="191"/>
  <c r="J45" i="191" s="1"/>
  <c r="J60" i="191"/>
  <c r="J74" i="191"/>
  <c r="J116" i="191"/>
  <c r="J147" i="191"/>
  <c r="J151" i="191" s="1"/>
  <c r="J161" i="191"/>
  <c r="J165" i="191" s="1"/>
  <c r="J99" i="203"/>
  <c r="J104" i="203"/>
  <c r="N104" i="203" s="1"/>
  <c r="J99" i="194"/>
  <c r="J11" i="196"/>
  <c r="J11" i="198"/>
  <c r="J25" i="198"/>
  <c r="J69" i="201"/>
  <c r="J41" i="198"/>
  <c r="J44" i="198"/>
  <c r="J60" i="198"/>
  <c r="J70" i="198"/>
  <c r="J68" i="198"/>
  <c r="J87" i="198"/>
  <c r="J91" i="198" s="1"/>
  <c r="J90" i="198"/>
  <c r="J116" i="198"/>
  <c r="J12" i="199"/>
  <c r="J25" i="199"/>
  <c r="J60" i="199"/>
  <c r="J90" i="199"/>
  <c r="J13" i="200"/>
  <c r="J17" i="200" s="1"/>
  <c r="J27" i="200"/>
  <c r="J31" i="200" s="1"/>
  <c r="J30" i="200"/>
  <c r="J41" i="200"/>
  <c r="J45" i="200" s="1"/>
  <c r="J44" i="200"/>
  <c r="J87" i="200"/>
  <c r="J91" i="200" s="1"/>
  <c r="J90" i="200"/>
  <c r="J104" i="200"/>
  <c r="J115" i="200"/>
  <c r="J120" i="200"/>
  <c r="J131" i="200"/>
  <c r="J136" i="200"/>
  <c r="J145" i="200"/>
  <c r="J150" i="200"/>
  <c r="J159" i="200"/>
  <c r="J164" i="200"/>
  <c r="J173" i="200"/>
  <c r="J179" i="200"/>
  <c r="J178" i="200"/>
  <c r="J187" i="200"/>
  <c r="J192" i="200"/>
  <c r="J16" i="201"/>
  <c r="J26" i="201"/>
  <c r="J24" i="201"/>
  <c r="J40" i="201"/>
  <c r="J38" i="201"/>
  <c r="J57" i="201"/>
  <c r="J60" i="201"/>
  <c r="J71" i="201"/>
  <c r="J75" i="201" s="1"/>
  <c r="J74" i="201"/>
  <c r="J86" i="201"/>
  <c r="J84" i="201"/>
  <c r="J98" i="201"/>
  <c r="J116" i="201"/>
  <c r="J133" i="201"/>
  <c r="J137" i="201" s="1"/>
  <c r="J147" i="201"/>
  <c r="J161" i="201"/>
  <c r="J165" i="201" s="1"/>
  <c r="J175" i="201"/>
  <c r="J179" i="201" s="1"/>
  <c r="J189" i="201"/>
  <c r="J193" i="201" s="1"/>
  <c r="J151" i="201"/>
  <c r="J161" i="200"/>
  <c r="J165" i="200" s="1"/>
  <c r="J147" i="200"/>
  <c r="J151" i="200" s="1"/>
  <c r="J70" i="200"/>
  <c r="J56" i="200"/>
  <c r="J74" i="199"/>
  <c r="J16" i="199"/>
  <c r="J173" i="199"/>
  <c r="J178" i="199"/>
  <c r="J159" i="199"/>
  <c r="J164" i="199"/>
  <c r="J145" i="199"/>
  <c r="J150" i="199"/>
  <c r="J55" i="199"/>
  <c r="J71" i="199"/>
  <c r="J75" i="199" s="1"/>
  <c r="J38" i="199"/>
  <c r="J57" i="199"/>
  <c r="J61" i="199" s="1"/>
  <c r="J69" i="199"/>
  <c r="J86" i="199"/>
  <c r="J84" i="199"/>
  <c r="J98" i="199"/>
  <c r="J116" i="199"/>
  <c r="J161" i="199"/>
  <c r="J165" i="199" s="1"/>
  <c r="J175" i="199"/>
  <c r="J179" i="199" s="1"/>
  <c r="J189" i="199"/>
  <c r="J193" i="199" s="1"/>
  <c r="J147" i="199"/>
  <c r="J151" i="199" s="1"/>
  <c r="J133" i="199"/>
  <c r="J137" i="199" s="1"/>
  <c r="J131" i="198"/>
  <c r="J136" i="198"/>
  <c r="J133" i="198"/>
  <c r="J137" i="198" s="1"/>
  <c r="J189" i="198"/>
  <c r="J193" i="198" s="1"/>
  <c r="J175" i="198"/>
  <c r="J179" i="198" s="1"/>
  <c r="J74" i="198"/>
  <c r="J56" i="198"/>
  <c r="J161" i="198"/>
  <c r="J165" i="198" s="1"/>
  <c r="J147" i="198"/>
  <c r="J151" i="198" s="1"/>
  <c r="J161" i="197"/>
  <c r="J165" i="197" s="1"/>
  <c r="J147" i="197"/>
  <c r="J151" i="197" s="1"/>
  <c r="J133" i="197"/>
  <c r="J137" i="197" s="1"/>
  <c r="J86" i="197"/>
  <c r="J40" i="197"/>
  <c r="J26" i="197"/>
  <c r="J30" i="197"/>
  <c r="J13" i="196"/>
  <c r="J17" i="196" s="1"/>
  <c r="J104" i="196"/>
  <c r="J44" i="196"/>
  <c r="J87" i="196"/>
  <c r="J91" i="196" s="1"/>
  <c r="J161" i="196"/>
  <c r="J165" i="196" s="1"/>
  <c r="J147" i="196"/>
  <c r="J151" i="196" s="1"/>
  <c r="J136" i="196"/>
  <c r="J133" i="196"/>
  <c r="J137" i="196" s="1"/>
  <c r="J70" i="196"/>
  <c r="J56" i="196"/>
  <c r="J90" i="195"/>
  <c r="J104" i="195"/>
  <c r="J87" i="195"/>
  <c r="J91" i="195" s="1"/>
  <c r="J85" i="195"/>
  <c r="J56" i="203"/>
  <c r="J60" i="203"/>
  <c r="J133" i="203"/>
  <c r="J137" i="203" s="1"/>
  <c r="J74" i="203"/>
  <c r="J116" i="192"/>
  <c r="J101" i="192"/>
  <c r="J105" i="192" s="1"/>
  <c r="J70" i="192"/>
  <c r="J56" i="192"/>
  <c r="J175" i="191"/>
  <c r="J179" i="191" s="1"/>
  <c r="J187" i="191"/>
  <c r="J192" i="191"/>
  <c r="J11" i="191"/>
  <c r="J16" i="191"/>
  <c r="J104" i="191"/>
  <c r="J90" i="191"/>
  <c r="J44" i="191"/>
  <c r="J133" i="191"/>
  <c r="J137" i="191" s="1"/>
  <c r="J70" i="191"/>
  <c r="J56" i="191"/>
  <c r="J147" i="190"/>
  <c r="J151" i="190" s="1"/>
  <c r="J173" i="190"/>
  <c r="J178" i="190"/>
  <c r="J161" i="190"/>
  <c r="J165" i="190" s="1"/>
  <c r="J159" i="190"/>
  <c r="J164" i="190"/>
  <c r="J133" i="190"/>
  <c r="J137" i="190" s="1"/>
  <c r="J86" i="190"/>
  <c r="J71" i="190"/>
  <c r="J75" i="190" s="1"/>
  <c r="J90" i="190"/>
  <c r="J161" i="189"/>
  <c r="J165" i="189" s="1"/>
  <c r="J161" i="187"/>
  <c r="J165" i="187" s="1"/>
  <c r="J161" i="188"/>
  <c r="J165" i="188" s="1"/>
  <c r="J147" i="188"/>
  <c r="J151" i="188" s="1"/>
  <c r="J147" i="189"/>
  <c r="J151" i="189" s="1"/>
  <c r="J133" i="189"/>
  <c r="J137" i="189" s="1"/>
  <c r="J86" i="189"/>
  <c r="J70" i="189"/>
  <c r="J56" i="189"/>
  <c r="J60" i="189"/>
  <c r="J40" i="189"/>
  <c r="J44" i="189"/>
  <c r="J39" i="189"/>
  <c r="J13" i="189"/>
  <c r="J17" i="189" s="1"/>
  <c r="J11" i="189"/>
  <c r="J16" i="189"/>
  <c r="J90" i="188"/>
  <c r="J133" i="188"/>
  <c r="J137" i="188" s="1"/>
  <c r="J71" i="188"/>
  <c r="J75" i="188" s="1"/>
  <c r="J74" i="188"/>
  <c r="J27" i="187"/>
  <c r="J31" i="187" s="1"/>
  <c r="J136" i="187"/>
  <c r="J133" i="187"/>
  <c r="J137" i="187" s="1"/>
  <c r="J133" i="186"/>
  <c r="J137" i="186" s="1"/>
  <c r="J44" i="186"/>
  <c r="J16" i="186"/>
  <c r="J147" i="186"/>
  <c r="J151" i="186" s="1"/>
  <c r="J70" i="186"/>
  <c r="J56" i="186"/>
  <c r="J41" i="186"/>
  <c r="J45" i="186" s="1"/>
  <c r="J133" i="185"/>
  <c r="J137" i="185" s="1"/>
  <c r="J86" i="185"/>
  <c r="J40" i="185"/>
  <c r="J26" i="185"/>
  <c r="J12" i="185"/>
  <c r="J159" i="184"/>
  <c r="J164" i="184"/>
  <c r="J161" i="184"/>
  <c r="J165" i="184" s="1"/>
  <c r="J133" i="184"/>
  <c r="J137" i="184" s="1"/>
  <c r="J61" i="201"/>
  <c r="J11" i="201"/>
  <c r="J13" i="201"/>
  <c r="J17" i="201" s="1"/>
  <c r="J25" i="201"/>
  <c r="J27" i="201"/>
  <c r="J31" i="201" s="1"/>
  <c r="J39" i="201"/>
  <c r="J41" i="201"/>
  <c r="J45" i="201" s="1"/>
  <c r="J54" i="201"/>
  <c r="J56" i="201"/>
  <c r="J68" i="201"/>
  <c r="J70" i="201"/>
  <c r="J85" i="201"/>
  <c r="J87" i="201"/>
  <c r="J91" i="201" s="1"/>
  <c r="J99" i="201"/>
  <c r="J101" i="201"/>
  <c r="J105" i="201" s="1"/>
  <c r="J100" i="201"/>
  <c r="J117" i="201"/>
  <c r="J121" i="201" s="1"/>
  <c r="J130" i="201"/>
  <c r="J132" i="201"/>
  <c r="J144" i="201"/>
  <c r="J146" i="201"/>
  <c r="J158" i="201"/>
  <c r="J160" i="201"/>
  <c r="J172" i="201"/>
  <c r="J174" i="201"/>
  <c r="J186" i="201"/>
  <c r="J188" i="201"/>
  <c r="J114" i="201"/>
  <c r="J10" i="200"/>
  <c r="J12" i="200"/>
  <c r="J24" i="200"/>
  <c r="J26" i="200"/>
  <c r="J38" i="200"/>
  <c r="J40" i="200"/>
  <c r="J55" i="200"/>
  <c r="J57" i="200"/>
  <c r="J61" i="200" s="1"/>
  <c r="J69" i="200"/>
  <c r="J71" i="200"/>
  <c r="J75" i="200" s="1"/>
  <c r="J84" i="200"/>
  <c r="J86" i="200"/>
  <c r="J101" i="200"/>
  <c r="J105" i="200" s="1"/>
  <c r="J100" i="200"/>
  <c r="J98" i="200"/>
  <c r="J117" i="200"/>
  <c r="J121" i="200" s="1"/>
  <c r="J130" i="200"/>
  <c r="J132" i="200"/>
  <c r="J144" i="200"/>
  <c r="J146" i="200"/>
  <c r="J158" i="200"/>
  <c r="J160" i="200"/>
  <c r="J172" i="200"/>
  <c r="J174" i="200"/>
  <c r="J186" i="200"/>
  <c r="J188" i="200"/>
  <c r="J114" i="200"/>
  <c r="J11" i="199"/>
  <c r="J13" i="199"/>
  <c r="J17" i="199" s="1"/>
  <c r="J27" i="199"/>
  <c r="J31" i="199" s="1"/>
  <c r="J39" i="199"/>
  <c r="J41" i="199"/>
  <c r="J45" i="199" s="1"/>
  <c r="J54" i="199"/>
  <c r="J56" i="199"/>
  <c r="J68" i="199"/>
  <c r="J70" i="199"/>
  <c r="J85" i="199"/>
  <c r="J87" i="199"/>
  <c r="J91" i="199" s="1"/>
  <c r="J99" i="199"/>
  <c r="J10" i="199"/>
  <c r="J24" i="199"/>
  <c r="J101" i="199"/>
  <c r="J105" i="199" s="1"/>
  <c r="J100" i="199"/>
  <c r="J117" i="199"/>
  <c r="J121" i="199" s="1"/>
  <c r="J130" i="199"/>
  <c r="J132" i="199"/>
  <c r="J144" i="199"/>
  <c r="J146" i="199"/>
  <c r="J158" i="199"/>
  <c r="J160" i="199"/>
  <c r="J172" i="199"/>
  <c r="J174" i="199"/>
  <c r="J186" i="199"/>
  <c r="J188" i="199"/>
  <c r="J114" i="199"/>
  <c r="J45" i="198"/>
  <c r="J10" i="198"/>
  <c r="J12" i="198"/>
  <c r="J24" i="198"/>
  <c r="J26" i="198"/>
  <c r="J38" i="198"/>
  <c r="J40" i="198"/>
  <c r="J55" i="198"/>
  <c r="J57" i="198"/>
  <c r="J61" i="198" s="1"/>
  <c r="J69" i="198"/>
  <c r="J71" i="198"/>
  <c r="J75" i="198" s="1"/>
  <c r="J84" i="198"/>
  <c r="J86" i="198"/>
  <c r="J101" i="198"/>
  <c r="J105" i="198" s="1"/>
  <c r="J100" i="198"/>
  <c r="J98" i="198"/>
  <c r="J117" i="198"/>
  <c r="J121" i="198" s="1"/>
  <c r="J130" i="198"/>
  <c r="J132" i="198"/>
  <c r="J144" i="198"/>
  <c r="J146" i="198"/>
  <c r="J158" i="198"/>
  <c r="J160" i="198"/>
  <c r="J172" i="198"/>
  <c r="J174" i="198"/>
  <c r="J186" i="198"/>
  <c r="J188" i="198"/>
  <c r="J114" i="198"/>
  <c r="J25" i="197"/>
  <c r="J75" i="197"/>
  <c r="J13" i="197"/>
  <c r="J17" i="197" s="1"/>
  <c r="J27" i="197"/>
  <c r="J31" i="197" s="1"/>
  <c r="J39" i="197"/>
  <c r="J41" i="197"/>
  <c r="J45" i="197" s="1"/>
  <c r="J54" i="197"/>
  <c r="J56" i="197"/>
  <c r="J68" i="197"/>
  <c r="J70" i="197"/>
  <c r="J85" i="197"/>
  <c r="J87" i="197"/>
  <c r="J91" i="197" s="1"/>
  <c r="J10" i="197"/>
  <c r="J24" i="197"/>
  <c r="J101" i="197"/>
  <c r="J105" i="197" s="1"/>
  <c r="J100" i="197"/>
  <c r="J99" i="197"/>
  <c r="J117" i="197"/>
  <c r="J121" i="197" s="1"/>
  <c r="J130" i="197"/>
  <c r="J132" i="197"/>
  <c r="J144" i="197"/>
  <c r="J146" i="197"/>
  <c r="J158" i="197"/>
  <c r="J160" i="197"/>
  <c r="J172" i="197"/>
  <c r="J174" i="197"/>
  <c r="J186" i="197"/>
  <c r="J188" i="197"/>
  <c r="J114" i="197"/>
  <c r="J10" i="196"/>
  <c r="J12" i="196"/>
  <c r="J24" i="196"/>
  <c r="J26" i="196"/>
  <c r="J38" i="196"/>
  <c r="J40" i="196"/>
  <c r="J55" i="196"/>
  <c r="J57" i="196"/>
  <c r="J61" i="196" s="1"/>
  <c r="J69" i="196"/>
  <c r="J71" i="196"/>
  <c r="J75" i="196" s="1"/>
  <c r="J84" i="196"/>
  <c r="J86" i="196"/>
  <c r="J101" i="196"/>
  <c r="J105" i="196" s="1"/>
  <c r="J100" i="196"/>
  <c r="J98" i="196"/>
  <c r="J117" i="196"/>
  <c r="J121" i="196" s="1"/>
  <c r="J130" i="196"/>
  <c r="J132" i="196"/>
  <c r="J144" i="196"/>
  <c r="J146" i="196"/>
  <c r="J158" i="196"/>
  <c r="J160" i="196"/>
  <c r="J172" i="196"/>
  <c r="J174" i="196"/>
  <c r="J186" i="196"/>
  <c r="J188" i="196"/>
  <c r="J114" i="196"/>
  <c r="J11" i="195"/>
  <c r="J17" i="195"/>
  <c r="J69" i="195"/>
  <c r="J10" i="195"/>
  <c r="J12" i="195"/>
  <c r="J24" i="195"/>
  <c r="J26" i="195"/>
  <c r="J38" i="195"/>
  <c r="J40" i="195"/>
  <c r="J57" i="195"/>
  <c r="J61" i="195" s="1"/>
  <c r="J71" i="195"/>
  <c r="J75" i="195" s="1"/>
  <c r="J84" i="195"/>
  <c r="J86" i="195"/>
  <c r="J101" i="195"/>
  <c r="J105" i="195" s="1"/>
  <c r="J100" i="195"/>
  <c r="J98" i="195"/>
  <c r="J54" i="195"/>
  <c r="J117" i="195"/>
  <c r="J121" i="195" s="1"/>
  <c r="J130" i="195"/>
  <c r="J132" i="195"/>
  <c r="J144" i="195"/>
  <c r="J146" i="195"/>
  <c r="J158" i="195"/>
  <c r="J160" i="195"/>
  <c r="J172" i="195"/>
  <c r="J174" i="195"/>
  <c r="J186" i="195"/>
  <c r="J188" i="195"/>
  <c r="J114" i="195"/>
  <c r="J11" i="194"/>
  <c r="J55" i="194"/>
  <c r="J69" i="194"/>
  <c r="J17" i="194"/>
  <c r="J91" i="194"/>
  <c r="J10" i="194"/>
  <c r="J12" i="194"/>
  <c r="J24" i="194"/>
  <c r="J26" i="194"/>
  <c r="J38" i="194"/>
  <c r="J40" i="194"/>
  <c r="J57" i="194"/>
  <c r="J61" i="194" s="1"/>
  <c r="J71" i="194"/>
  <c r="J75" i="194" s="1"/>
  <c r="J84" i="194"/>
  <c r="J86" i="194"/>
  <c r="J101" i="194"/>
  <c r="J105" i="194" s="1"/>
  <c r="J100" i="194"/>
  <c r="J98" i="194"/>
  <c r="J54" i="194"/>
  <c r="J68" i="194"/>
  <c r="J117" i="194"/>
  <c r="J121" i="194" s="1"/>
  <c r="J130" i="194"/>
  <c r="J132" i="194"/>
  <c r="J144" i="194"/>
  <c r="J146" i="194"/>
  <c r="J158" i="194"/>
  <c r="J160" i="194"/>
  <c r="J172" i="194"/>
  <c r="J174" i="194"/>
  <c r="J186" i="194"/>
  <c r="J188" i="194"/>
  <c r="J114" i="194"/>
  <c r="J11" i="203"/>
  <c r="J69" i="203"/>
  <c r="J85" i="203"/>
  <c r="J17" i="203"/>
  <c r="J10" i="203"/>
  <c r="J12" i="203"/>
  <c r="J24" i="203"/>
  <c r="J26" i="203"/>
  <c r="J38" i="203"/>
  <c r="J40" i="203"/>
  <c r="J57" i="203"/>
  <c r="J61" i="203" s="1"/>
  <c r="J71" i="203"/>
  <c r="J75" i="203" s="1"/>
  <c r="J84" i="203"/>
  <c r="J86" i="203"/>
  <c r="J101" i="203"/>
  <c r="J105" i="203" s="1"/>
  <c r="J100" i="203"/>
  <c r="J98" i="203"/>
  <c r="J54" i="203"/>
  <c r="J68" i="203"/>
  <c r="J117" i="203"/>
  <c r="J121" i="203" s="1"/>
  <c r="J130" i="203"/>
  <c r="J132" i="203"/>
  <c r="J144" i="203"/>
  <c r="J146" i="203"/>
  <c r="J158" i="203"/>
  <c r="J160" i="203"/>
  <c r="J172" i="203"/>
  <c r="J174" i="203"/>
  <c r="J186" i="203"/>
  <c r="J188" i="203"/>
  <c r="J114" i="203"/>
  <c r="J69" i="192"/>
  <c r="J10" i="192"/>
  <c r="J12" i="192"/>
  <c r="J24" i="192"/>
  <c r="J26" i="192"/>
  <c r="J38" i="192"/>
  <c r="J40" i="192"/>
  <c r="J55" i="192"/>
  <c r="J57" i="192"/>
  <c r="J61" i="192" s="1"/>
  <c r="J71" i="192"/>
  <c r="J75" i="192" s="1"/>
  <c r="J87" i="192"/>
  <c r="J91" i="192" s="1"/>
  <c r="J84" i="192"/>
  <c r="J86" i="192"/>
  <c r="J99" i="192"/>
  <c r="J115" i="192"/>
  <c r="J131" i="192"/>
  <c r="J145" i="192"/>
  <c r="J159" i="192"/>
  <c r="J187" i="192"/>
  <c r="J98" i="192"/>
  <c r="J100" i="192"/>
  <c r="J117" i="192"/>
  <c r="J121" i="192" s="1"/>
  <c r="J130" i="192"/>
  <c r="J132" i="192"/>
  <c r="J144" i="192"/>
  <c r="J146" i="192"/>
  <c r="J158" i="192"/>
  <c r="J160" i="192"/>
  <c r="J172" i="192"/>
  <c r="J174" i="192"/>
  <c r="J186" i="192"/>
  <c r="J188" i="192"/>
  <c r="J114" i="192"/>
  <c r="J91" i="191"/>
  <c r="J69" i="191"/>
  <c r="J10" i="191"/>
  <c r="J12" i="191"/>
  <c r="J24" i="191"/>
  <c r="J26" i="191"/>
  <c r="J38" i="191"/>
  <c r="J40" i="191"/>
  <c r="J55" i="191"/>
  <c r="J57" i="191"/>
  <c r="J61" i="191" s="1"/>
  <c r="J71" i="191"/>
  <c r="J75" i="191" s="1"/>
  <c r="J84" i="191"/>
  <c r="J86" i="191"/>
  <c r="J101" i="191"/>
  <c r="J105" i="191" s="1"/>
  <c r="J100" i="191"/>
  <c r="J98" i="191"/>
  <c r="J117" i="191"/>
  <c r="J121" i="191" s="1"/>
  <c r="J130" i="191"/>
  <c r="J132" i="191"/>
  <c r="J144" i="191"/>
  <c r="J146" i="191"/>
  <c r="J158" i="191"/>
  <c r="J160" i="191"/>
  <c r="J172" i="191"/>
  <c r="J174" i="191"/>
  <c r="J186" i="191"/>
  <c r="J188" i="191"/>
  <c r="J114" i="191"/>
  <c r="J11" i="190"/>
  <c r="J13" i="190"/>
  <c r="J17" i="190" s="1"/>
  <c r="J27" i="190"/>
  <c r="J31" i="190" s="1"/>
  <c r="J39" i="190"/>
  <c r="J41" i="190"/>
  <c r="J45" i="190" s="1"/>
  <c r="J54" i="190"/>
  <c r="J56" i="190"/>
  <c r="J68" i="190"/>
  <c r="J70" i="190"/>
  <c r="J85" i="190"/>
  <c r="J87" i="190"/>
  <c r="J91" i="190" s="1"/>
  <c r="J10" i="190"/>
  <c r="J24" i="190"/>
  <c r="J101" i="190"/>
  <c r="J105" i="190" s="1"/>
  <c r="J100" i="190"/>
  <c r="J99" i="190"/>
  <c r="J117" i="190"/>
  <c r="J121" i="190" s="1"/>
  <c r="J130" i="190"/>
  <c r="J132" i="190"/>
  <c r="J144" i="190"/>
  <c r="J146" i="190"/>
  <c r="J158" i="190"/>
  <c r="J160" i="190"/>
  <c r="J172" i="190"/>
  <c r="J174" i="190"/>
  <c r="J186" i="190"/>
  <c r="J188" i="190"/>
  <c r="J114" i="190"/>
  <c r="J91" i="189"/>
  <c r="J55" i="189"/>
  <c r="J10" i="189"/>
  <c r="J12" i="189"/>
  <c r="J24" i="189"/>
  <c r="J26" i="189"/>
  <c r="J38" i="189"/>
  <c r="J57" i="189"/>
  <c r="J61" i="189" s="1"/>
  <c r="J69" i="189"/>
  <c r="J71" i="189"/>
  <c r="J75" i="189" s="1"/>
  <c r="J84" i="189"/>
  <c r="J101" i="189"/>
  <c r="J105" i="189" s="1"/>
  <c r="J100" i="189"/>
  <c r="J98" i="189"/>
  <c r="J117" i="189"/>
  <c r="J121" i="189" s="1"/>
  <c r="J130" i="189"/>
  <c r="J132" i="189"/>
  <c r="J144" i="189"/>
  <c r="J146" i="189"/>
  <c r="J158" i="189"/>
  <c r="J160" i="189"/>
  <c r="J172" i="189"/>
  <c r="J174" i="189"/>
  <c r="J186" i="189"/>
  <c r="J188" i="189"/>
  <c r="J114" i="189"/>
  <c r="J11" i="188"/>
  <c r="J13" i="188"/>
  <c r="J17" i="188" s="1"/>
  <c r="J27" i="188"/>
  <c r="J31" i="188" s="1"/>
  <c r="J41" i="188"/>
  <c r="J45" i="188" s="1"/>
  <c r="J54" i="188"/>
  <c r="J56" i="188"/>
  <c r="J68" i="188"/>
  <c r="J70" i="188"/>
  <c r="J85" i="188"/>
  <c r="J87" i="188"/>
  <c r="J91" i="188" s="1"/>
  <c r="J10" i="188"/>
  <c r="J24" i="188"/>
  <c r="J38" i="188"/>
  <c r="J101" i="188"/>
  <c r="J105" i="188" s="1"/>
  <c r="J100" i="188"/>
  <c r="J99" i="188"/>
  <c r="J117" i="188"/>
  <c r="J121" i="188" s="1"/>
  <c r="J130" i="188"/>
  <c r="J132" i="188"/>
  <c r="J144" i="188"/>
  <c r="J146" i="188"/>
  <c r="J158" i="188"/>
  <c r="J160" i="188"/>
  <c r="J172" i="188"/>
  <c r="J174" i="188"/>
  <c r="J186" i="188"/>
  <c r="J188" i="188"/>
  <c r="J114" i="188"/>
  <c r="J10" i="187"/>
  <c r="J12" i="187"/>
  <c r="J24" i="187"/>
  <c r="J26" i="187"/>
  <c r="J38" i="187"/>
  <c r="J55" i="187"/>
  <c r="J57" i="187"/>
  <c r="J61" i="187" s="1"/>
  <c r="J69" i="187"/>
  <c r="J71" i="187"/>
  <c r="J75" i="187" s="1"/>
  <c r="J84" i="187"/>
  <c r="J86" i="187"/>
  <c r="J101" i="187"/>
  <c r="J105" i="187" s="1"/>
  <c r="J100" i="187"/>
  <c r="J98" i="187"/>
  <c r="J117" i="187"/>
  <c r="J121" i="187" s="1"/>
  <c r="J130" i="187"/>
  <c r="J132" i="187"/>
  <c r="J144" i="187"/>
  <c r="J146" i="187"/>
  <c r="J158" i="187"/>
  <c r="J160" i="187"/>
  <c r="J172" i="187"/>
  <c r="J174" i="187"/>
  <c r="J186" i="187"/>
  <c r="J188" i="187"/>
  <c r="J114" i="187"/>
  <c r="J69" i="186"/>
  <c r="J10" i="186"/>
  <c r="J12" i="186"/>
  <c r="J24" i="186"/>
  <c r="J26" i="186"/>
  <c r="J38" i="186"/>
  <c r="J40" i="186"/>
  <c r="J55" i="186"/>
  <c r="J57" i="186"/>
  <c r="J61" i="186" s="1"/>
  <c r="J71" i="186"/>
  <c r="J75" i="186" s="1"/>
  <c r="J84" i="186"/>
  <c r="J86" i="186"/>
  <c r="J101" i="186"/>
  <c r="J105" i="186" s="1"/>
  <c r="J100" i="186"/>
  <c r="J98" i="186"/>
  <c r="J117" i="186"/>
  <c r="J121" i="186" s="1"/>
  <c r="J130" i="186"/>
  <c r="J132" i="186"/>
  <c r="J144" i="186"/>
  <c r="J146" i="186"/>
  <c r="J158" i="186"/>
  <c r="J160" i="186"/>
  <c r="J172" i="186"/>
  <c r="J174" i="186"/>
  <c r="J186" i="186"/>
  <c r="J188" i="186"/>
  <c r="J114" i="186"/>
  <c r="J85" i="185"/>
  <c r="J61" i="185"/>
  <c r="J11" i="185"/>
  <c r="J13" i="185"/>
  <c r="J17" i="185" s="1"/>
  <c r="J25" i="185"/>
  <c r="J27" i="185"/>
  <c r="J31" i="185" s="1"/>
  <c r="J39" i="185"/>
  <c r="J41" i="185"/>
  <c r="J45" i="185" s="1"/>
  <c r="J54" i="185"/>
  <c r="J56" i="185"/>
  <c r="J68" i="185"/>
  <c r="J70" i="185"/>
  <c r="J87" i="185"/>
  <c r="J91" i="185" s="1"/>
  <c r="J101" i="185"/>
  <c r="J105" i="185" s="1"/>
  <c r="J100" i="185"/>
  <c r="J99" i="185"/>
  <c r="J117" i="185"/>
  <c r="J121" i="185" s="1"/>
  <c r="J130" i="185"/>
  <c r="J132" i="185"/>
  <c r="J144" i="185"/>
  <c r="J146" i="185"/>
  <c r="J158" i="185"/>
  <c r="J160" i="185"/>
  <c r="J172" i="185"/>
  <c r="J174" i="185"/>
  <c r="J186" i="185"/>
  <c r="J188" i="185"/>
  <c r="J114" i="185"/>
  <c r="J31" i="184"/>
  <c r="J45" i="184"/>
  <c r="J91" i="184"/>
  <c r="J25" i="184"/>
  <c r="J10" i="184"/>
  <c r="J12" i="184"/>
  <c r="J24" i="184"/>
  <c r="J26" i="184"/>
  <c r="J38" i="184"/>
  <c r="J40" i="184"/>
  <c r="J55" i="184"/>
  <c r="J57" i="184"/>
  <c r="J61" i="184" s="1"/>
  <c r="J69" i="184"/>
  <c r="J71" i="184"/>
  <c r="J75" i="184" s="1"/>
  <c r="J84" i="184"/>
  <c r="J101" i="184"/>
  <c r="J105" i="184" s="1"/>
  <c r="J100" i="184"/>
  <c r="J98" i="184"/>
  <c r="J117" i="184"/>
  <c r="J121" i="184" s="1"/>
  <c r="J130" i="184"/>
  <c r="J132" i="184"/>
  <c r="J144" i="184"/>
  <c r="J146" i="184"/>
  <c r="J158" i="184"/>
  <c r="J160" i="184"/>
  <c r="J172" i="184"/>
  <c r="J174" i="184"/>
  <c r="J186" i="184"/>
  <c r="J188" i="184"/>
  <c r="J114" i="184"/>
  <c r="J196" i="188" l="1"/>
  <c r="J196" i="191"/>
  <c r="J198" i="184"/>
  <c r="J200" i="192"/>
  <c r="J196" i="203"/>
  <c r="J196" i="201"/>
  <c r="J196" i="194"/>
  <c r="O10" i="185"/>
  <c r="O7" i="189"/>
  <c r="O10" i="191"/>
  <c r="O9" i="201"/>
  <c r="J196" i="200"/>
  <c r="N12" i="198"/>
  <c r="J196" i="198"/>
  <c r="J197" i="197"/>
  <c r="N12" i="197"/>
  <c r="O6" i="195"/>
  <c r="O7" i="194"/>
  <c r="J198" i="189"/>
  <c r="N8" i="186"/>
  <c r="N11" i="196"/>
  <c r="O10" i="192"/>
  <c r="J198" i="190"/>
  <c r="O7" i="190"/>
  <c r="N9" i="188"/>
  <c r="N8" i="187"/>
  <c r="N11" i="184"/>
  <c r="N102" i="192"/>
  <c r="N66" i="188"/>
  <c r="O65" i="203"/>
  <c r="N16" i="196"/>
  <c r="O115" i="198"/>
  <c r="P100" i="203"/>
  <c r="N115" i="199"/>
  <c r="N13" i="199"/>
  <c r="N14" i="200"/>
  <c r="O92" i="195"/>
  <c r="M104" i="189"/>
  <c r="L101" i="185"/>
  <c r="O96" i="182"/>
  <c r="O21" i="171" l="1"/>
  <c r="O22" i="171" s="1"/>
  <c r="N18" i="170" l="1"/>
  <c r="N20" i="168" l="1"/>
  <c r="J34" i="168" l="1"/>
  <c r="K12" i="156" l="1"/>
  <c r="I192" i="152" l="1"/>
  <c r="H192" i="152"/>
  <c r="G192" i="152"/>
  <c r="F192" i="152"/>
  <c r="E192" i="152"/>
  <c r="D192" i="152"/>
  <c r="C192" i="152"/>
  <c r="J191" i="152"/>
  <c r="J190" i="152"/>
  <c r="K189" i="152"/>
  <c r="K193" i="152" s="1"/>
  <c r="I189" i="152"/>
  <c r="I193" i="152" s="1"/>
  <c r="H189" i="152"/>
  <c r="H193" i="152" s="1"/>
  <c r="G189" i="152"/>
  <c r="G193" i="152" s="1"/>
  <c r="F189" i="152"/>
  <c r="F193" i="152" s="1"/>
  <c r="E189" i="152"/>
  <c r="E193" i="152" s="1"/>
  <c r="D189" i="152"/>
  <c r="D193" i="152" s="1"/>
  <c r="C189" i="152"/>
  <c r="C193" i="152" s="1"/>
  <c r="K188" i="152"/>
  <c r="I188" i="152"/>
  <c r="H188" i="152"/>
  <c r="G188" i="152"/>
  <c r="F188" i="152"/>
  <c r="E188" i="152"/>
  <c r="D188" i="152"/>
  <c r="C188" i="152"/>
  <c r="K186" i="152"/>
  <c r="K187" i="152" s="1"/>
  <c r="I186" i="152"/>
  <c r="I187" i="152" s="1"/>
  <c r="H186" i="152"/>
  <c r="H187" i="152" s="1"/>
  <c r="G186" i="152"/>
  <c r="G187" i="152" s="1"/>
  <c r="F186" i="152"/>
  <c r="F187" i="152" s="1"/>
  <c r="E186" i="152"/>
  <c r="E187" i="152" s="1"/>
  <c r="D186" i="152"/>
  <c r="D187" i="152" s="1"/>
  <c r="C186" i="152"/>
  <c r="C187" i="152" s="1"/>
  <c r="J185" i="152"/>
  <c r="J184" i="152"/>
  <c r="J183" i="152"/>
  <c r="J182" i="152"/>
  <c r="J181" i="152"/>
  <c r="I178" i="152"/>
  <c r="H178" i="152"/>
  <c r="G178" i="152"/>
  <c r="F178" i="152"/>
  <c r="E178" i="152"/>
  <c r="D178" i="152"/>
  <c r="C178" i="152"/>
  <c r="J177" i="152"/>
  <c r="J176" i="152"/>
  <c r="K175" i="152"/>
  <c r="K179" i="152" s="1"/>
  <c r="I175" i="152"/>
  <c r="I179" i="152" s="1"/>
  <c r="H175" i="152"/>
  <c r="H179" i="152" s="1"/>
  <c r="G175" i="152"/>
  <c r="G179" i="152" s="1"/>
  <c r="F175" i="152"/>
  <c r="F179" i="152" s="1"/>
  <c r="E175" i="152"/>
  <c r="E179" i="152" s="1"/>
  <c r="D175" i="152"/>
  <c r="D179" i="152" s="1"/>
  <c r="C175" i="152"/>
  <c r="C179" i="152" s="1"/>
  <c r="K174" i="152"/>
  <c r="I174" i="152"/>
  <c r="H174" i="152"/>
  <c r="G174" i="152"/>
  <c r="F174" i="152"/>
  <c r="E174" i="152"/>
  <c r="D174" i="152"/>
  <c r="C174" i="152"/>
  <c r="K172" i="152"/>
  <c r="K173" i="152" s="1"/>
  <c r="I172" i="152"/>
  <c r="I173" i="152" s="1"/>
  <c r="H172" i="152"/>
  <c r="H173" i="152" s="1"/>
  <c r="G172" i="152"/>
  <c r="G173" i="152" s="1"/>
  <c r="F172" i="152"/>
  <c r="F173" i="152" s="1"/>
  <c r="E172" i="152"/>
  <c r="E173" i="152" s="1"/>
  <c r="D172" i="152"/>
  <c r="D173" i="152" s="1"/>
  <c r="C172" i="152"/>
  <c r="C173" i="152" s="1"/>
  <c r="J171" i="152"/>
  <c r="J170" i="152"/>
  <c r="J169" i="152"/>
  <c r="J168" i="152"/>
  <c r="J167" i="152"/>
  <c r="I164" i="152"/>
  <c r="H164" i="152"/>
  <c r="G164" i="152"/>
  <c r="F164" i="152"/>
  <c r="E164" i="152"/>
  <c r="D164" i="152"/>
  <c r="C164" i="152"/>
  <c r="J163" i="152"/>
  <c r="J162" i="152"/>
  <c r="K161" i="152"/>
  <c r="K165" i="152" s="1"/>
  <c r="I165" i="152"/>
  <c r="H165" i="152"/>
  <c r="G165" i="152"/>
  <c r="F165" i="152"/>
  <c r="E165" i="152"/>
  <c r="D165" i="152"/>
  <c r="C165" i="152"/>
  <c r="K160" i="152"/>
  <c r="K158" i="152"/>
  <c r="K159" i="152" s="1"/>
  <c r="J157" i="152"/>
  <c r="J156" i="152"/>
  <c r="J155" i="152"/>
  <c r="J154" i="152"/>
  <c r="J153" i="152"/>
  <c r="I150" i="152"/>
  <c r="H150" i="152"/>
  <c r="G150" i="152"/>
  <c r="F150" i="152"/>
  <c r="E150" i="152"/>
  <c r="D150" i="152"/>
  <c r="C150" i="152"/>
  <c r="J149" i="152"/>
  <c r="J148" i="152"/>
  <c r="K147" i="152"/>
  <c r="K151" i="152" s="1"/>
  <c r="I151" i="152"/>
  <c r="H151" i="152"/>
  <c r="G151" i="152"/>
  <c r="F151" i="152"/>
  <c r="E151" i="152"/>
  <c r="D151" i="152"/>
  <c r="C151" i="152"/>
  <c r="K146" i="152"/>
  <c r="K144" i="152"/>
  <c r="K145" i="152" s="1"/>
  <c r="J143" i="152"/>
  <c r="J142" i="152"/>
  <c r="J141" i="152"/>
  <c r="J140" i="152"/>
  <c r="J139" i="152"/>
  <c r="I136" i="152"/>
  <c r="H136" i="152"/>
  <c r="G136" i="152"/>
  <c r="F136" i="152"/>
  <c r="E136" i="152"/>
  <c r="D136" i="152"/>
  <c r="C136" i="152"/>
  <c r="J135" i="152"/>
  <c r="J134" i="152"/>
  <c r="K133" i="152"/>
  <c r="K137" i="152" s="1"/>
  <c r="I137" i="152"/>
  <c r="H137" i="152"/>
  <c r="G137" i="152"/>
  <c r="F137" i="152"/>
  <c r="E137" i="152"/>
  <c r="D137" i="152"/>
  <c r="C137" i="152"/>
  <c r="K132" i="152"/>
  <c r="K130" i="152"/>
  <c r="K131" i="152" s="1"/>
  <c r="J131" i="152"/>
  <c r="J129" i="152"/>
  <c r="J128" i="152"/>
  <c r="J127" i="152"/>
  <c r="J126" i="152"/>
  <c r="J125" i="152"/>
  <c r="I120" i="152"/>
  <c r="H120" i="152"/>
  <c r="G120" i="152"/>
  <c r="F120" i="152"/>
  <c r="E120" i="152"/>
  <c r="D120" i="152"/>
  <c r="C120" i="152"/>
  <c r="J119" i="152"/>
  <c r="J118" i="152"/>
  <c r="K117" i="152"/>
  <c r="K121" i="152" s="1"/>
  <c r="I117" i="152"/>
  <c r="I121" i="152" s="1"/>
  <c r="H117" i="152"/>
  <c r="H121" i="152" s="1"/>
  <c r="G117" i="152"/>
  <c r="G121" i="152" s="1"/>
  <c r="F117" i="152"/>
  <c r="F121" i="152" s="1"/>
  <c r="E117" i="152"/>
  <c r="E121" i="152" s="1"/>
  <c r="D117" i="152"/>
  <c r="D121" i="152" s="1"/>
  <c r="C117" i="152"/>
  <c r="C121" i="152" s="1"/>
  <c r="K116" i="152"/>
  <c r="I116" i="152"/>
  <c r="H116" i="152"/>
  <c r="G116" i="152"/>
  <c r="F116" i="152"/>
  <c r="E116" i="152"/>
  <c r="D116" i="152"/>
  <c r="C116" i="152"/>
  <c r="K114" i="152"/>
  <c r="K115" i="152" s="1"/>
  <c r="I114" i="152"/>
  <c r="I115" i="152" s="1"/>
  <c r="H114" i="152"/>
  <c r="H115" i="152" s="1"/>
  <c r="G114" i="152"/>
  <c r="G115" i="152" s="1"/>
  <c r="F114" i="152"/>
  <c r="F115" i="152" s="1"/>
  <c r="E114" i="152"/>
  <c r="E115" i="152" s="1"/>
  <c r="D114" i="152"/>
  <c r="D115" i="152" s="1"/>
  <c r="C114" i="152"/>
  <c r="C115" i="152" s="1"/>
  <c r="J113" i="152"/>
  <c r="J112" i="152"/>
  <c r="J111" i="152"/>
  <c r="J110" i="152"/>
  <c r="J109" i="152"/>
  <c r="I104" i="152"/>
  <c r="H104" i="152"/>
  <c r="G104" i="152"/>
  <c r="F104" i="152"/>
  <c r="E104" i="152"/>
  <c r="D104" i="152"/>
  <c r="C104" i="152"/>
  <c r="J103" i="152"/>
  <c r="J102" i="152"/>
  <c r="K101" i="152"/>
  <c r="K105" i="152" s="1"/>
  <c r="I105" i="152"/>
  <c r="H105" i="152"/>
  <c r="G105" i="152"/>
  <c r="F105" i="152"/>
  <c r="E105" i="152"/>
  <c r="D105" i="152"/>
  <c r="C105" i="152"/>
  <c r="K100" i="152"/>
  <c r="K98" i="152"/>
  <c r="K99" i="152" s="1"/>
  <c r="J98" i="152"/>
  <c r="J97" i="152"/>
  <c r="J96" i="152"/>
  <c r="J95" i="152"/>
  <c r="J94" i="152"/>
  <c r="J93" i="152"/>
  <c r="I90" i="152"/>
  <c r="H90" i="152"/>
  <c r="G90" i="152"/>
  <c r="F90" i="152"/>
  <c r="E90" i="152"/>
  <c r="D90" i="152"/>
  <c r="C90" i="152"/>
  <c r="J89" i="152"/>
  <c r="J88" i="152"/>
  <c r="K87" i="152"/>
  <c r="K91" i="152" s="1"/>
  <c r="I91" i="152"/>
  <c r="H91" i="152"/>
  <c r="G91" i="152"/>
  <c r="F91" i="152"/>
  <c r="E91" i="152"/>
  <c r="D91" i="152"/>
  <c r="C91" i="152"/>
  <c r="K86" i="152"/>
  <c r="K84" i="152"/>
  <c r="K85" i="152" s="1"/>
  <c r="J83" i="152"/>
  <c r="J82" i="152"/>
  <c r="J81" i="152"/>
  <c r="J80" i="152"/>
  <c r="J79" i="152"/>
  <c r="I74" i="152"/>
  <c r="H74" i="152"/>
  <c r="G74" i="152"/>
  <c r="F74" i="152"/>
  <c r="E74" i="152"/>
  <c r="D74" i="152"/>
  <c r="C74" i="152"/>
  <c r="J73" i="152"/>
  <c r="J72" i="152"/>
  <c r="K71" i="152"/>
  <c r="K75" i="152" s="1"/>
  <c r="I75" i="152"/>
  <c r="H75" i="152"/>
  <c r="G75" i="152"/>
  <c r="F75" i="152"/>
  <c r="E75" i="152"/>
  <c r="D75" i="152"/>
  <c r="C75" i="152"/>
  <c r="K70" i="152"/>
  <c r="K68" i="152"/>
  <c r="K69" i="152" s="1"/>
  <c r="J67" i="152"/>
  <c r="J66" i="152"/>
  <c r="J65" i="152"/>
  <c r="J64" i="152"/>
  <c r="J63" i="152"/>
  <c r="I60" i="152"/>
  <c r="H60" i="152"/>
  <c r="G60" i="152"/>
  <c r="F60" i="152"/>
  <c r="E60" i="152"/>
  <c r="D60" i="152"/>
  <c r="C60" i="152"/>
  <c r="J59" i="152"/>
  <c r="J58" i="152"/>
  <c r="K57" i="152"/>
  <c r="K61" i="152" s="1"/>
  <c r="I61" i="152"/>
  <c r="H61" i="152"/>
  <c r="G61" i="152"/>
  <c r="F61" i="152"/>
  <c r="E61" i="152"/>
  <c r="D61" i="152"/>
  <c r="C61" i="152"/>
  <c r="K56" i="152"/>
  <c r="K54" i="152"/>
  <c r="K55" i="152" s="1"/>
  <c r="J53" i="152"/>
  <c r="J52" i="152"/>
  <c r="J51" i="152"/>
  <c r="J50" i="152"/>
  <c r="J49" i="152"/>
  <c r="I44" i="152"/>
  <c r="H44" i="152"/>
  <c r="G44" i="152"/>
  <c r="F44" i="152"/>
  <c r="E44" i="152"/>
  <c r="D44" i="152"/>
  <c r="C44" i="152"/>
  <c r="J43" i="152"/>
  <c r="J42" i="152"/>
  <c r="K41" i="152"/>
  <c r="K45" i="152" s="1"/>
  <c r="I45" i="152"/>
  <c r="H45" i="152"/>
  <c r="G45" i="152"/>
  <c r="F45" i="152"/>
  <c r="E45" i="152"/>
  <c r="D45" i="152"/>
  <c r="C45" i="152"/>
  <c r="K40" i="152"/>
  <c r="K38" i="152"/>
  <c r="K39" i="152" s="1"/>
  <c r="J37" i="152"/>
  <c r="J36" i="152"/>
  <c r="J35" i="152"/>
  <c r="J34" i="152"/>
  <c r="J33" i="152"/>
  <c r="I30" i="152"/>
  <c r="H30" i="152"/>
  <c r="G30" i="152"/>
  <c r="F30" i="152"/>
  <c r="E30" i="152"/>
  <c r="D30" i="152"/>
  <c r="C30" i="152"/>
  <c r="J29" i="152"/>
  <c r="J28" i="152"/>
  <c r="K27" i="152"/>
  <c r="K31" i="152" s="1"/>
  <c r="I31" i="152"/>
  <c r="H31" i="152"/>
  <c r="G31" i="152"/>
  <c r="F31" i="152"/>
  <c r="E31" i="152"/>
  <c r="D31" i="152"/>
  <c r="C31" i="152"/>
  <c r="K26" i="152"/>
  <c r="K24" i="152"/>
  <c r="K25" i="152" s="1"/>
  <c r="J23" i="152"/>
  <c r="J22" i="152"/>
  <c r="J21" i="152"/>
  <c r="J20" i="152"/>
  <c r="J19" i="152"/>
  <c r="I16" i="152"/>
  <c r="H16" i="152"/>
  <c r="G16" i="152"/>
  <c r="F16" i="152"/>
  <c r="E16" i="152"/>
  <c r="D16" i="152"/>
  <c r="C16" i="152"/>
  <c r="J15" i="152"/>
  <c r="J14" i="152"/>
  <c r="K13" i="152"/>
  <c r="K17" i="152" s="1"/>
  <c r="I13" i="152"/>
  <c r="I17" i="152" s="1"/>
  <c r="H13" i="152"/>
  <c r="H17" i="152" s="1"/>
  <c r="G13" i="152"/>
  <c r="G17" i="152" s="1"/>
  <c r="F13" i="152"/>
  <c r="F17" i="152" s="1"/>
  <c r="E13" i="152"/>
  <c r="E17" i="152" s="1"/>
  <c r="D13" i="152"/>
  <c r="D17" i="152" s="1"/>
  <c r="C13" i="152"/>
  <c r="C17" i="152" s="1"/>
  <c r="K12" i="152"/>
  <c r="I12" i="152"/>
  <c r="H12" i="152"/>
  <c r="G12" i="152"/>
  <c r="F12" i="152"/>
  <c r="E12" i="152"/>
  <c r="D12" i="152"/>
  <c r="C12" i="152"/>
  <c r="K11" i="152"/>
  <c r="K10" i="152"/>
  <c r="I10" i="152"/>
  <c r="I11" i="152" s="1"/>
  <c r="H10" i="152"/>
  <c r="H11" i="152" s="1"/>
  <c r="G10" i="152"/>
  <c r="G11" i="152" s="1"/>
  <c r="F10" i="152"/>
  <c r="F11" i="152" s="1"/>
  <c r="E10" i="152"/>
  <c r="E11" i="152" s="1"/>
  <c r="D10" i="152"/>
  <c r="D11" i="152" s="1"/>
  <c r="C10" i="152"/>
  <c r="C11" i="152" s="1"/>
  <c r="J9" i="152"/>
  <c r="J8" i="152"/>
  <c r="J7" i="152"/>
  <c r="J6" i="152"/>
  <c r="J5" i="152"/>
  <c r="I192" i="151"/>
  <c r="H192" i="151"/>
  <c r="G192" i="151"/>
  <c r="F192" i="151"/>
  <c r="E192" i="151"/>
  <c r="D192" i="151"/>
  <c r="C192" i="151"/>
  <c r="J191" i="151"/>
  <c r="J190" i="151"/>
  <c r="K189" i="151"/>
  <c r="K193" i="151" s="1"/>
  <c r="I189" i="151"/>
  <c r="I193" i="151" s="1"/>
  <c r="H189" i="151"/>
  <c r="H193" i="151" s="1"/>
  <c r="G189" i="151"/>
  <c r="G193" i="151" s="1"/>
  <c r="F189" i="151"/>
  <c r="F193" i="151" s="1"/>
  <c r="E189" i="151"/>
  <c r="E193" i="151" s="1"/>
  <c r="D189" i="151"/>
  <c r="D193" i="151" s="1"/>
  <c r="C189" i="151"/>
  <c r="C193" i="151" s="1"/>
  <c r="K188" i="151"/>
  <c r="I188" i="151"/>
  <c r="H188" i="151"/>
  <c r="G188" i="151"/>
  <c r="F188" i="151"/>
  <c r="E188" i="151"/>
  <c r="D188" i="151"/>
  <c r="C188" i="151"/>
  <c r="K186" i="151"/>
  <c r="K187" i="151" s="1"/>
  <c r="I186" i="151"/>
  <c r="I187" i="151" s="1"/>
  <c r="H186" i="151"/>
  <c r="H187" i="151" s="1"/>
  <c r="G186" i="151"/>
  <c r="G187" i="151" s="1"/>
  <c r="F186" i="151"/>
  <c r="F187" i="151" s="1"/>
  <c r="E186" i="151"/>
  <c r="E187" i="151" s="1"/>
  <c r="D186" i="151"/>
  <c r="D187" i="151" s="1"/>
  <c r="C186" i="151"/>
  <c r="C187" i="151" s="1"/>
  <c r="J185" i="151"/>
  <c r="J184" i="151"/>
  <c r="J183" i="151"/>
  <c r="J182" i="151"/>
  <c r="J181" i="151"/>
  <c r="I178" i="151"/>
  <c r="H178" i="151"/>
  <c r="G178" i="151"/>
  <c r="F178" i="151"/>
  <c r="E178" i="151"/>
  <c r="D178" i="151"/>
  <c r="C178" i="151"/>
  <c r="J177" i="151"/>
  <c r="J176" i="151"/>
  <c r="K175" i="151"/>
  <c r="K179" i="151" s="1"/>
  <c r="I175" i="151"/>
  <c r="I179" i="151" s="1"/>
  <c r="H175" i="151"/>
  <c r="H179" i="151" s="1"/>
  <c r="G175" i="151"/>
  <c r="G179" i="151" s="1"/>
  <c r="F175" i="151"/>
  <c r="F179" i="151" s="1"/>
  <c r="E175" i="151"/>
  <c r="E179" i="151" s="1"/>
  <c r="D175" i="151"/>
  <c r="D179" i="151" s="1"/>
  <c r="C175" i="151"/>
  <c r="C179" i="151" s="1"/>
  <c r="K174" i="151"/>
  <c r="I174" i="151"/>
  <c r="H174" i="151"/>
  <c r="G174" i="151"/>
  <c r="F174" i="151"/>
  <c r="E174" i="151"/>
  <c r="D174" i="151"/>
  <c r="C174" i="151"/>
  <c r="K172" i="151"/>
  <c r="K173" i="151" s="1"/>
  <c r="I172" i="151"/>
  <c r="I173" i="151" s="1"/>
  <c r="H172" i="151"/>
  <c r="H173" i="151" s="1"/>
  <c r="G172" i="151"/>
  <c r="G173" i="151" s="1"/>
  <c r="F172" i="151"/>
  <c r="F173" i="151" s="1"/>
  <c r="E172" i="151"/>
  <c r="E173" i="151" s="1"/>
  <c r="D172" i="151"/>
  <c r="D173" i="151" s="1"/>
  <c r="C172" i="151"/>
  <c r="C173" i="151" s="1"/>
  <c r="J171" i="151"/>
  <c r="J170" i="151"/>
  <c r="J169" i="151"/>
  <c r="J168" i="151"/>
  <c r="J167" i="151"/>
  <c r="I164" i="151"/>
  <c r="H164" i="151"/>
  <c r="G164" i="151"/>
  <c r="F164" i="151"/>
  <c r="E164" i="151"/>
  <c r="D164" i="151"/>
  <c r="C164" i="151"/>
  <c r="J163" i="151"/>
  <c r="J162" i="151"/>
  <c r="K161" i="151"/>
  <c r="K165" i="151" s="1"/>
  <c r="I161" i="151"/>
  <c r="I165" i="151" s="1"/>
  <c r="H161" i="151"/>
  <c r="H165" i="151" s="1"/>
  <c r="G161" i="151"/>
  <c r="G165" i="151" s="1"/>
  <c r="F161" i="151"/>
  <c r="F165" i="151" s="1"/>
  <c r="E161" i="151"/>
  <c r="E165" i="151" s="1"/>
  <c r="D161" i="151"/>
  <c r="D165" i="151" s="1"/>
  <c r="C161" i="151"/>
  <c r="C165" i="151" s="1"/>
  <c r="K160" i="151"/>
  <c r="I160" i="151"/>
  <c r="H160" i="151"/>
  <c r="G160" i="151"/>
  <c r="F160" i="151"/>
  <c r="E160" i="151"/>
  <c r="D160" i="151"/>
  <c r="C160" i="151"/>
  <c r="K158" i="151"/>
  <c r="K159" i="151" s="1"/>
  <c r="I158" i="151"/>
  <c r="I159" i="151" s="1"/>
  <c r="H158" i="151"/>
  <c r="H159" i="151" s="1"/>
  <c r="G158" i="151"/>
  <c r="G159" i="151" s="1"/>
  <c r="F158" i="151"/>
  <c r="F159" i="151" s="1"/>
  <c r="E158" i="151"/>
  <c r="E159" i="151" s="1"/>
  <c r="D158" i="151"/>
  <c r="D159" i="151" s="1"/>
  <c r="C158" i="151"/>
  <c r="C159" i="151" s="1"/>
  <c r="J157" i="151"/>
  <c r="J156" i="151"/>
  <c r="J155" i="151"/>
  <c r="J154" i="151"/>
  <c r="J153" i="151"/>
  <c r="I150" i="151"/>
  <c r="H150" i="151"/>
  <c r="G150" i="151"/>
  <c r="F150" i="151"/>
  <c r="E150" i="151"/>
  <c r="D150" i="151"/>
  <c r="C150" i="151"/>
  <c r="J149" i="151"/>
  <c r="J148" i="151"/>
  <c r="K147" i="151"/>
  <c r="K151" i="151" s="1"/>
  <c r="I147" i="151"/>
  <c r="I151" i="151" s="1"/>
  <c r="H147" i="151"/>
  <c r="H151" i="151" s="1"/>
  <c r="G147" i="151"/>
  <c r="G151" i="151" s="1"/>
  <c r="F147" i="151"/>
  <c r="F151" i="151" s="1"/>
  <c r="E147" i="151"/>
  <c r="E151" i="151" s="1"/>
  <c r="D147" i="151"/>
  <c r="D151" i="151" s="1"/>
  <c r="C147" i="151"/>
  <c r="C151" i="151" s="1"/>
  <c r="K146" i="151"/>
  <c r="I146" i="151"/>
  <c r="H146" i="151"/>
  <c r="G146" i="151"/>
  <c r="F146" i="151"/>
  <c r="E146" i="151"/>
  <c r="D146" i="151"/>
  <c r="C146" i="151"/>
  <c r="K144" i="151"/>
  <c r="K145" i="151" s="1"/>
  <c r="I144" i="151"/>
  <c r="I145" i="151" s="1"/>
  <c r="H144" i="151"/>
  <c r="H145" i="151" s="1"/>
  <c r="G144" i="151"/>
  <c r="G145" i="151" s="1"/>
  <c r="F144" i="151"/>
  <c r="F145" i="151" s="1"/>
  <c r="E144" i="151"/>
  <c r="E145" i="151" s="1"/>
  <c r="D144" i="151"/>
  <c r="D145" i="151" s="1"/>
  <c r="C144" i="151"/>
  <c r="C145" i="151" s="1"/>
  <c r="J143" i="151"/>
  <c r="J142" i="151"/>
  <c r="J141" i="151"/>
  <c r="J140" i="151"/>
  <c r="J139" i="151"/>
  <c r="I136" i="151"/>
  <c r="H136" i="151"/>
  <c r="G136" i="151"/>
  <c r="F136" i="151"/>
  <c r="E136" i="151"/>
  <c r="D136" i="151"/>
  <c r="C136" i="151"/>
  <c r="J135" i="151"/>
  <c r="J134" i="151"/>
  <c r="K133" i="151"/>
  <c r="K137" i="151" s="1"/>
  <c r="I133" i="151"/>
  <c r="I137" i="151" s="1"/>
  <c r="H133" i="151"/>
  <c r="H137" i="151" s="1"/>
  <c r="G133" i="151"/>
  <c r="G137" i="151" s="1"/>
  <c r="F133" i="151"/>
  <c r="F137" i="151" s="1"/>
  <c r="E133" i="151"/>
  <c r="E137" i="151" s="1"/>
  <c r="D133" i="151"/>
  <c r="D137" i="151" s="1"/>
  <c r="C133" i="151"/>
  <c r="C137" i="151" s="1"/>
  <c r="K132" i="151"/>
  <c r="I132" i="151"/>
  <c r="H132" i="151"/>
  <c r="G132" i="151"/>
  <c r="F132" i="151"/>
  <c r="E132" i="151"/>
  <c r="D132" i="151"/>
  <c r="C132" i="151"/>
  <c r="K130" i="151"/>
  <c r="K131" i="151" s="1"/>
  <c r="I130" i="151"/>
  <c r="I131" i="151" s="1"/>
  <c r="H130" i="151"/>
  <c r="H131" i="151" s="1"/>
  <c r="G130" i="151"/>
  <c r="G131" i="151" s="1"/>
  <c r="F130" i="151"/>
  <c r="F131" i="151" s="1"/>
  <c r="E130" i="151"/>
  <c r="E131" i="151" s="1"/>
  <c r="D130" i="151"/>
  <c r="D131" i="151" s="1"/>
  <c r="C130" i="151"/>
  <c r="C131" i="151" s="1"/>
  <c r="J129" i="151"/>
  <c r="J128" i="151"/>
  <c r="J127" i="151"/>
  <c r="J126" i="151"/>
  <c r="J125" i="151"/>
  <c r="I120" i="151"/>
  <c r="H120" i="151"/>
  <c r="G120" i="151"/>
  <c r="F120" i="151"/>
  <c r="E120" i="151"/>
  <c r="D120" i="151"/>
  <c r="C120" i="151"/>
  <c r="J119" i="151"/>
  <c r="J118" i="151"/>
  <c r="K117" i="151"/>
  <c r="K121" i="151" s="1"/>
  <c r="I117" i="151"/>
  <c r="I121" i="151" s="1"/>
  <c r="H117" i="151"/>
  <c r="H121" i="151" s="1"/>
  <c r="G117" i="151"/>
  <c r="G121" i="151" s="1"/>
  <c r="F117" i="151"/>
  <c r="F121" i="151" s="1"/>
  <c r="E117" i="151"/>
  <c r="E121" i="151" s="1"/>
  <c r="D117" i="151"/>
  <c r="D121" i="151" s="1"/>
  <c r="C117" i="151"/>
  <c r="C121" i="151" s="1"/>
  <c r="K116" i="151"/>
  <c r="I116" i="151"/>
  <c r="H116" i="151"/>
  <c r="G116" i="151"/>
  <c r="F116" i="151"/>
  <c r="E116" i="151"/>
  <c r="D116" i="151"/>
  <c r="C116" i="151"/>
  <c r="K114" i="151"/>
  <c r="K115" i="151" s="1"/>
  <c r="I114" i="151"/>
  <c r="I115" i="151" s="1"/>
  <c r="H114" i="151"/>
  <c r="H115" i="151" s="1"/>
  <c r="G114" i="151"/>
  <c r="G115" i="151" s="1"/>
  <c r="F114" i="151"/>
  <c r="F115" i="151" s="1"/>
  <c r="E114" i="151"/>
  <c r="E115" i="151" s="1"/>
  <c r="D114" i="151"/>
  <c r="D115" i="151" s="1"/>
  <c r="C114" i="151"/>
  <c r="C115" i="151" s="1"/>
  <c r="J113" i="151"/>
  <c r="J112" i="151"/>
  <c r="J111" i="151"/>
  <c r="J110" i="151"/>
  <c r="J109" i="151"/>
  <c r="I104" i="151"/>
  <c r="H104" i="151"/>
  <c r="G104" i="151"/>
  <c r="F104" i="151"/>
  <c r="E104" i="151"/>
  <c r="D104" i="151"/>
  <c r="C104" i="151"/>
  <c r="J103" i="151"/>
  <c r="J102" i="151"/>
  <c r="K101" i="151"/>
  <c r="K105" i="151" s="1"/>
  <c r="I105" i="151"/>
  <c r="H105" i="151"/>
  <c r="G105" i="151"/>
  <c r="F105" i="151"/>
  <c r="E105" i="151"/>
  <c r="D105" i="151"/>
  <c r="C105" i="151"/>
  <c r="K100" i="151"/>
  <c r="K98" i="151"/>
  <c r="K99" i="151" s="1"/>
  <c r="J99" i="151"/>
  <c r="J97" i="151"/>
  <c r="J96" i="151"/>
  <c r="J95" i="151"/>
  <c r="J94" i="151"/>
  <c r="J93" i="151"/>
  <c r="C91" i="151"/>
  <c r="I90" i="151"/>
  <c r="H90" i="151"/>
  <c r="G90" i="151"/>
  <c r="F90" i="151"/>
  <c r="E90" i="151"/>
  <c r="D90" i="151"/>
  <c r="C90" i="151"/>
  <c r="J89" i="151"/>
  <c r="J88" i="151"/>
  <c r="K87" i="151"/>
  <c r="K91" i="151" s="1"/>
  <c r="I91" i="151"/>
  <c r="H91" i="151"/>
  <c r="G91" i="151"/>
  <c r="F91" i="151"/>
  <c r="E91" i="151"/>
  <c r="D91" i="151"/>
  <c r="K86" i="151"/>
  <c r="K84" i="151"/>
  <c r="K85" i="151" s="1"/>
  <c r="J83" i="151"/>
  <c r="J82" i="151"/>
  <c r="J81" i="151"/>
  <c r="J80" i="151"/>
  <c r="J79" i="151"/>
  <c r="H75" i="151"/>
  <c r="F75" i="151"/>
  <c r="D75" i="151"/>
  <c r="I74" i="151"/>
  <c r="H74" i="151"/>
  <c r="G74" i="151"/>
  <c r="F74" i="151"/>
  <c r="E74" i="151"/>
  <c r="D74" i="151"/>
  <c r="C74" i="151"/>
  <c r="J73" i="151"/>
  <c r="J72" i="151"/>
  <c r="K71" i="151"/>
  <c r="K75" i="151" s="1"/>
  <c r="I75" i="151"/>
  <c r="G75" i="151"/>
  <c r="E75" i="151"/>
  <c r="C75" i="151"/>
  <c r="K70" i="151"/>
  <c r="K68" i="151"/>
  <c r="K69" i="151" s="1"/>
  <c r="J68" i="151"/>
  <c r="J67" i="151"/>
  <c r="J66" i="151"/>
  <c r="J65" i="151"/>
  <c r="J64" i="151"/>
  <c r="J63" i="151"/>
  <c r="H61" i="151"/>
  <c r="F61" i="151"/>
  <c r="D61" i="151"/>
  <c r="I60" i="151"/>
  <c r="H60" i="151"/>
  <c r="G60" i="151"/>
  <c r="F60" i="151"/>
  <c r="E60" i="151"/>
  <c r="D60" i="151"/>
  <c r="C60" i="151"/>
  <c r="J59" i="151"/>
  <c r="J58" i="151"/>
  <c r="K57" i="151"/>
  <c r="K61" i="151" s="1"/>
  <c r="I61" i="151"/>
  <c r="G61" i="151"/>
  <c r="E61" i="151"/>
  <c r="C61" i="151"/>
  <c r="K56" i="151"/>
  <c r="K54" i="151"/>
  <c r="K55" i="151" s="1"/>
  <c r="J54" i="151"/>
  <c r="J53" i="151"/>
  <c r="J52" i="151"/>
  <c r="J51" i="151"/>
  <c r="J50" i="151"/>
  <c r="J49" i="151"/>
  <c r="I44" i="151"/>
  <c r="H44" i="151"/>
  <c r="G44" i="151"/>
  <c r="F44" i="151"/>
  <c r="E44" i="151"/>
  <c r="D44" i="151"/>
  <c r="C44" i="151"/>
  <c r="J43" i="151"/>
  <c r="J42" i="151"/>
  <c r="K41" i="151"/>
  <c r="K45" i="151" s="1"/>
  <c r="I45" i="151"/>
  <c r="H45" i="151"/>
  <c r="G45" i="151"/>
  <c r="F45" i="151"/>
  <c r="E45" i="151"/>
  <c r="D45" i="151"/>
  <c r="C45" i="151"/>
  <c r="K40" i="151"/>
  <c r="K38" i="151"/>
  <c r="K39" i="151" s="1"/>
  <c r="J39" i="151"/>
  <c r="J37" i="151"/>
  <c r="J36" i="151"/>
  <c r="J35" i="151"/>
  <c r="J34" i="151"/>
  <c r="J33" i="151"/>
  <c r="I30" i="151"/>
  <c r="H30" i="151"/>
  <c r="G30" i="151"/>
  <c r="F30" i="151"/>
  <c r="E30" i="151"/>
  <c r="D30" i="151"/>
  <c r="C30" i="151"/>
  <c r="J29" i="151"/>
  <c r="J28" i="151"/>
  <c r="K27" i="151"/>
  <c r="K31" i="151" s="1"/>
  <c r="I31" i="151"/>
  <c r="H31" i="151"/>
  <c r="G31" i="151"/>
  <c r="F31" i="151"/>
  <c r="E31" i="151"/>
  <c r="D31" i="151"/>
  <c r="C31" i="151"/>
  <c r="K26" i="151"/>
  <c r="K24" i="151"/>
  <c r="K25" i="151" s="1"/>
  <c r="J25" i="151"/>
  <c r="J23" i="151"/>
  <c r="J22" i="151"/>
  <c r="J21" i="151"/>
  <c r="J20" i="151"/>
  <c r="J19" i="151"/>
  <c r="I16" i="151"/>
  <c r="H16" i="151"/>
  <c r="G16" i="151"/>
  <c r="F16" i="151"/>
  <c r="E16" i="151"/>
  <c r="D16" i="151"/>
  <c r="C16" i="151"/>
  <c r="J15" i="151"/>
  <c r="J14" i="151"/>
  <c r="K13" i="151"/>
  <c r="K17" i="151" s="1"/>
  <c r="I13" i="151"/>
  <c r="I17" i="151" s="1"/>
  <c r="H13" i="151"/>
  <c r="H17" i="151" s="1"/>
  <c r="G13" i="151"/>
  <c r="G17" i="151" s="1"/>
  <c r="F13" i="151"/>
  <c r="F17" i="151" s="1"/>
  <c r="E13" i="151"/>
  <c r="E17" i="151" s="1"/>
  <c r="D13" i="151"/>
  <c r="D17" i="151" s="1"/>
  <c r="C13" i="151"/>
  <c r="C17" i="151" s="1"/>
  <c r="K12" i="151"/>
  <c r="I12" i="151"/>
  <c r="H12" i="151"/>
  <c r="G12" i="151"/>
  <c r="F12" i="151"/>
  <c r="E12" i="151"/>
  <c r="D12" i="151"/>
  <c r="C12" i="151"/>
  <c r="K11" i="151"/>
  <c r="K10" i="151"/>
  <c r="I10" i="151"/>
  <c r="I11" i="151" s="1"/>
  <c r="H10" i="151"/>
  <c r="H11" i="151" s="1"/>
  <c r="G10" i="151"/>
  <c r="G11" i="151" s="1"/>
  <c r="F10" i="151"/>
  <c r="F11" i="151" s="1"/>
  <c r="E10" i="151"/>
  <c r="E11" i="151" s="1"/>
  <c r="D10" i="151"/>
  <c r="D11" i="151" s="1"/>
  <c r="C10" i="151"/>
  <c r="C11" i="151" s="1"/>
  <c r="J9" i="151"/>
  <c r="J8" i="151"/>
  <c r="J7" i="151"/>
  <c r="J6" i="151"/>
  <c r="J5" i="151"/>
  <c r="I117" i="150"/>
  <c r="H117" i="150"/>
  <c r="G117" i="150"/>
  <c r="F117" i="150"/>
  <c r="E117" i="150"/>
  <c r="D117" i="150"/>
  <c r="C117" i="150"/>
  <c r="I116" i="150"/>
  <c r="H116" i="150"/>
  <c r="G116" i="150"/>
  <c r="F116" i="150"/>
  <c r="E116" i="150"/>
  <c r="D116" i="150"/>
  <c r="C116" i="150"/>
  <c r="I114" i="150"/>
  <c r="I115" i="150" s="1"/>
  <c r="H114" i="150"/>
  <c r="H115" i="150" s="1"/>
  <c r="G114" i="150"/>
  <c r="G115" i="150" s="1"/>
  <c r="F114" i="150"/>
  <c r="F115" i="150" s="1"/>
  <c r="E114" i="150"/>
  <c r="E115" i="150" s="1"/>
  <c r="D114" i="150"/>
  <c r="D115" i="150" s="1"/>
  <c r="C114" i="150"/>
  <c r="C115" i="150" s="1"/>
  <c r="J104" i="151" l="1"/>
  <c r="J131" i="151"/>
  <c r="J136" i="151"/>
  <c r="J145" i="151"/>
  <c r="J150" i="151"/>
  <c r="J159" i="151"/>
  <c r="J164" i="151"/>
  <c r="J173" i="151"/>
  <c r="J178" i="151"/>
  <c r="J187" i="151"/>
  <c r="J192" i="151"/>
  <c r="J57" i="152"/>
  <c r="J61" i="152" s="1"/>
  <c r="J60" i="152"/>
  <c r="J60" i="151"/>
  <c r="J74" i="151"/>
  <c r="J115" i="152"/>
  <c r="J187" i="152"/>
  <c r="J87" i="151"/>
  <c r="J91" i="151" s="1"/>
  <c r="J69" i="152"/>
  <c r="J86" i="152"/>
  <c r="J84" i="152"/>
  <c r="J116" i="152"/>
  <c r="J55" i="152"/>
  <c r="J71" i="152"/>
  <c r="J75" i="152" s="1"/>
  <c r="J120" i="152"/>
  <c r="J136" i="152"/>
  <c r="J133" i="152"/>
  <c r="J137" i="152" s="1"/>
  <c r="J161" i="152"/>
  <c r="J178" i="152"/>
  <c r="J192" i="152"/>
  <c r="J189" i="152"/>
  <c r="J193" i="152" s="1"/>
  <c r="J173" i="152"/>
  <c r="J74" i="152"/>
  <c r="J11" i="152"/>
  <c r="J116" i="151"/>
  <c r="J115" i="151"/>
  <c r="J120" i="151"/>
  <c r="J30" i="151"/>
  <c r="J175" i="151"/>
  <c r="J179" i="151" s="1"/>
  <c r="J147" i="151"/>
  <c r="J151" i="151" s="1"/>
  <c r="J133" i="151"/>
  <c r="J137" i="151" s="1"/>
  <c r="J70" i="151"/>
  <c r="J16" i="151"/>
  <c r="J56" i="151"/>
  <c r="J27" i="151"/>
  <c r="J31" i="151" s="1"/>
  <c r="J11" i="151"/>
  <c r="J13" i="151"/>
  <c r="J17" i="151" s="1"/>
  <c r="J147" i="152"/>
  <c r="J151" i="152" s="1"/>
  <c r="J38" i="152"/>
  <c r="J12" i="152"/>
  <c r="J16" i="152"/>
  <c r="J26" i="152"/>
  <c r="J30" i="152"/>
  <c r="J104" i="152"/>
  <c r="J159" i="152"/>
  <c r="J165" i="152"/>
  <c r="J164" i="152"/>
  <c r="J40" i="152"/>
  <c r="J145" i="152"/>
  <c r="J150" i="152"/>
  <c r="J44" i="152"/>
  <c r="J90" i="152"/>
  <c r="J175" i="152"/>
  <c r="J179" i="152" s="1"/>
  <c r="J189" i="151"/>
  <c r="J193" i="151" s="1"/>
  <c r="J165" i="151"/>
  <c r="J161" i="151"/>
  <c r="J85" i="151"/>
  <c r="J41" i="151"/>
  <c r="J45" i="151" s="1"/>
  <c r="J86" i="151"/>
  <c r="J90" i="151"/>
  <c r="J44" i="151"/>
  <c r="J25" i="152"/>
  <c r="J13" i="152"/>
  <c r="J17" i="152" s="1"/>
  <c r="J27" i="152"/>
  <c r="J31" i="152" s="1"/>
  <c r="J39" i="152"/>
  <c r="J41" i="152"/>
  <c r="J45" i="152" s="1"/>
  <c r="J54" i="152"/>
  <c r="J56" i="152"/>
  <c r="J68" i="152"/>
  <c r="J70" i="152"/>
  <c r="J85" i="152"/>
  <c r="J87" i="152"/>
  <c r="J91" i="152" s="1"/>
  <c r="J10" i="152"/>
  <c r="J24" i="152"/>
  <c r="J101" i="152"/>
  <c r="J105" i="152" s="1"/>
  <c r="J100" i="152"/>
  <c r="J99" i="152"/>
  <c r="J117" i="152"/>
  <c r="J121" i="152" s="1"/>
  <c r="J130" i="152"/>
  <c r="J132" i="152"/>
  <c r="J144" i="152"/>
  <c r="J146" i="152"/>
  <c r="J158" i="152"/>
  <c r="J160" i="152"/>
  <c r="J172" i="152"/>
  <c r="J174" i="152"/>
  <c r="J186" i="152"/>
  <c r="J188" i="152"/>
  <c r="J114" i="152"/>
  <c r="J10" i="151"/>
  <c r="J12" i="151"/>
  <c r="J24" i="151"/>
  <c r="J26" i="151"/>
  <c r="J38" i="151"/>
  <c r="J40" i="151"/>
  <c r="J55" i="151"/>
  <c r="J57" i="151"/>
  <c r="J61" i="151" s="1"/>
  <c r="J69" i="151"/>
  <c r="J71" i="151"/>
  <c r="J75" i="151" s="1"/>
  <c r="J84" i="151"/>
  <c r="J101" i="151"/>
  <c r="J105" i="151" s="1"/>
  <c r="J100" i="151"/>
  <c r="J98" i="151"/>
  <c r="J117" i="151"/>
  <c r="J121" i="151" s="1"/>
  <c r="J130" i="151"/>
  <c r="J132" i="151"/>
  <c r="J144" i="151"/>
  <c r="J146" i="151"/>
  <c r="J158" i="151"/>
  <c r="J160" i="151"/>
  <c r="J172" i="151"/>
  <c r="J174" i="151"/>
  <c r="J186" i="151"/>
  <c r="J188" i="151"/>
  <c r="J114" i="151"/>
  <c r="O12" i="152" l="1"/>
  <c r="N117" i="151"/>
  <c r="N13" i="151"/>
  <c r="L172" i="201"/>
  <c r="L38" i="200"/>
  <c r="L38" i="199"/>
  <c r="L172" i="199"/>
  <c r="L38" i="197"/>
  <c r="L38" i="195"/>
  <c r="L38" i="194"/>
  <c r="L172" i="194"/>
  <c r="L172" i="203"/>
  <c r="L38" i="192"/>
  <c r="L38" i="191"/>
  <c r="L38" i="189"/>
  <c r="L116" i="189"/>
  <c r="L172" i="188"/>
  <c r="L116" i="185"/>
  <c r="L172" i="184"/>
  <c r="J5" i="183"/>
  <c r="J6" i="183"/>
  <c r="J7" i="183"/>
  <c r="J8" i="183"/>
  <c r="J9" i="183"/>
  <c r="J10" i="183"/>
  <c r="K10" i="183"/>
  <c r="K11" i="183"/>
  <c r="K12" i="183"/>
  <c r="K13" i="183"/>
  <c r="K17" i="183" s="1"/>
  <c r="J14" i="183"/>
  <c r="J15" i="183"/>
  <c r="J19" i="183"/>
  <c r="J20" i="183"/>
  <c r="J21" i="183"/>
  <c r="J22" i="183"/>
  <c r="J23" i="183"/>
  <c r="J24" i="183"/>
  <c r="K24" i="183"/>
  <c r="K25" i="183" s="1"/>
  <c r="K26" i="183"/>
  <c r="K27" i="183"/>
  <c r="K31" i="183" s="1"/>
  <c r="J28" i="183"/>
  <c r="J29" i="183"/>
  <c r="J33" i="183"/>
  <c r="J34" i="183"/>
  <c r="J35" i="183"/>
  <c r="J36" i="183"/>
  <c r="J37" i="183"/>
  <c r="K38" i="183"/>
  <c r="K39" i="183" s="1"/>
  <c r="J39" i="183"/>
  <c r="K40" i="183"/>
  <c r="K41" i="183"/>
  <c r="K45" i="183" s="1"/>
  <c r="J42" i="183"/>
  <c r="J43" i="183"/>
  <c r="J49" i="183"/>
  <c r="J50" i="183"/>
  <c r="J51" i="183"/>
  <c r="J52" i="183"/>
  <c r="J53" i="183"/>
  <c r="K54" i="183"/>
  <c r="K55" i="183" s="1"/>
  <c r="K56" i="183"/>
  <c r="O56" i="183"/>
  <c r="K57" i="183"/>
  <c r="K61" i="183" s="1"/>
  <c r="J58" i="183"/>
  <c r="J59" i="183"/>
  <c r="J63" i="183"/>
  <c r="J64" i="183"/>
  <c r="J65" i="183"/>
  <c r="J66" i="183"/>
  <c r="J67" i="183"/>
  <c r="K68" i="183"/>
  <c r="K69" i="183" s="1"/>
  <c r="K70" i="183"/>
  <c r="K71" i="183"/>
  <c r="K75" i="183" s="1"/>
  <c r="J72" i="183"/>
  <c r="J73" i="183"/>
  <c r="J79" i="183"/>
  <c r="J80" i="183"/>
  <c r="J81" i="183"/>
  <c r="J82" i="183"/>
  <c r="J83" i="183"/>
  <c r="K84" i="183"/>
  <c r="K85" i="183" s="1"/>
  <c r="K86" i="183"/>
  <c r="K87" i="183"/>
  <c r="K91" i="183" s="1"/>
  <c r="J88" i="183"/>
  <c r="J89" i="183"/>
  <c r="J93" i="183"/>
  <c r="J94" i="183"/>
  <c r="J95" i="183"/>
  <c r="J96" i="183"/>
  <c r="J97" i="183"/>
  <c r="K98" i="183"/>
  <c r="K99" i="183" s="1"/>
  <c r="K100" i="183"/>
  <c r="K101" i="183"/>
  <c r="K105" i="183" s="1"/>
  <c r="J102" i="183"/>
  <c r="J103" i="183"/>
  <c r="J109" i="183"/>
  <c r="J110" i="183"/>
  <c r="J111" i="183"/>
  <c r="J112" i="183"/>
  <c r="J113" i="183"/>
  <c r="K114" i="183"/>
  <c r="K115" i="183" s="1"/>
  <c r="K116" i="183"/>
  <c r="K117" i="183"/>
  <c r="K121" i="183" s="1"/>
  <c r="J118" i="183"/>
  <c r="J119" i="183"/>
  <c r="J125" i="183"/>
  <c r="J126" i="183"/>
  <c r="J127" i="183"/>
  <c r="J128" i="183"/>
  <c r="J129" i="183"/>
  <c r="J131" i="183"/>
  <c r="K130" i="183"/>
  <c r="K131" i="183" s="1"/>
  <c r="K132" i="183"/>
  <c r="K133" i="183"/>
  <c r="K137" i="183" s="1"/>
  <c r="J134" i="183"/>
  <c r="J135" i="183"/>
  <c r="J139" i="183"/>
  <c r="J140" i="183"/>
  <c r="J141" i="183"/>
  <c r="J142" i="183"/>
  <c r="J143" i="183"/>
  <c r="K144" i="183"/>
  <c r="K145" i="183" s="1"/>
  <c r="K146" i="183"/>
  <c r="K147" i="183"/>
  <c r="K151" i="183" s="1"/>
  <c r="J148" i="183"/>
  <c r="J149" i="183"/>
  <c r="J153" i="183"/>
  <c r="J154" i="183"/>
  <c r="J155" i="183"/>
  <c r="J156" i="183"/>
  <c r="J157" i="183"/>
  <c r="K158" i="183"/>
  <c r="K159" i="183" s="1"/>
  <c r="K160" i="183"/>
  <c r="K161" i="183"/>
  <c r="K165" i="183" s="1"/>
  <c r="J162" i="183"/>
  <c r="J163" i="183"/>
  <c r="J167" i="183"/>
  <c r="J168" i="183"/>
  <c r="J169" i="183"/>
  <c r="J170" i="183"/>
  <c r="J171" i="183"/>
  <c r="K172" i="183"/>
  <c r="K173" i="183" s="1"/>
  <c r="K174" i="183"/>
  <c r="K175" i="183"/>
  <c r="K179" i="183" s="1"/>
  <c r="J176" i="183"/>
  <c r="J177" i="183"/>
  <c r="J181" i="183"/>
  <c r="J182" i="183"/>
  <c r="J183" i="183"/>
  <c r="J184" i="183"/>
  <c r="J185" i="183"/>
  <c r="K186" i="183"/>
  <c r="K187" i="183" s="1"/>
  <c r="K188" i="183"/>
  <c r="K189" i="183"/>
  <c r="K193" i="183" s="1"/>
  <c r="J190" i="183"/>
  <c r="J191" i="183"/>
  <c r="J5" i="182"/>
  <c r="J6" i="182"/>
  <c r="J7" i="182"/>
  <c r="J8" i="182"/>
  <c r="J9" i="182"/>
  <c r="K10" i="182"/>
  <c r="K11" i="182"/>
  <c r="K12" i="182"/>
  <c r="K13" i="182"/>
  <c r="K17" i="182" s="1"/>
  <c r="J14" i="182"/>
  <c r="J15" i="182"/>
  <c r="J19" i="182"/>
  <c r="J20" i="182"/>
  <c r="J21" i="182"/>
  <c r="J22" i="182"/>
  <c r="J23" i="182"/>
  <c r="K24" i="182"/>
  <c r="K25" i="182" s="1"/>
  <c r="K26" i="182"/>
  <c r="K27" i="182"/>
  <c r="K31" i="182" s="1"/>
  <c r="J28" i="182"/>
  <c r="J29" i="182"/>
  <c r="J33" i="182"/>
  <c r="J34" i="182"/>
  <c r="J35" i="182"/>
  <c r="J36" i="182"/>
  <c r="J37" i="182"/>
  <c r="K38" i="182"/>
  <c r="K39" i="182" s="1"/>
  <c r="J39" i="182"/>
  <c r="K40" i="182"/>
  <c r="K41" i="182"/>
  <c r="K45" i="182" s="1"/>
  <c r="J42" i="182"/>
  <c r="J43" i="182"/>
  <c r="J49" i="182"/>
  <c r="J50" i="182"/>
  <c r="J51" i="182"/>
  <c r="J52" i="182"/>
  <c r="J53" i="182"/>
  <c r="K54" i="182"/>
  <c r="K55" i="182" s="1"/>
  <c r="K56" i="182"/>
  <c r="K57" i="182"/>
  <c r="K61" i="182" s="1"/>
  <c r="J58" i="182"/>
  <c r="J59" i="182"/>
  <c r="J63" i="182"/>
  <c r="J64" i="182"/>
  <c r="J65" i="182"/>
  <c r="J66" i="182"/>
  <c r="J67" i="182"/>
  <c r="K68" i="182"/>
  <c r="K69" i="182" s="1"/>
  <c r="K70" i="182"/>
  <c r="K71" i="182"/>
  <c r="K75" i="182" s="1"/>
  <c r="J72" i="182"/>
  <c r="J73" i="182"/>
  <c r="J79" i="182"/>
  <c r="J80" i="182"/>
  <c r="J81" i="182"/>
  <c r="J82" i="182"/>
  <c r="J83" i="182"/>
  <c r="K84" i="182"/>
  <c r="K85" i="182" s="1"/>
  <c r="K86" i="182"/>
  <c r="K87" i="182"/>
  <c r="K91" i="182" s="1"/>
  <c r="J88" i="182"/>
  <c r="J89" i="182"/>
  <c r="J93" i="182"/>
  <c r="J94" i="182"/>
  <c r="J95" i="182"/>
  <c r="J96" i="182"/>
  <c r="J97" i="182"/>
  <c r="K98" i="182"/>
  <c r="K99" i="182" s="1"/>
  <c r="K100" i="182"/>
  <c r="K101" i="182"/>
  <c r="K105" i="182" s="1"/>
  <c r="J102" i="182"/>
  <c r="J103" i="182"/>
  <c r="J109" i="182"/>
  <c r="J110" i="182"/>
  <c r="J111" i="182"/>
  <c r="J112" i="182"/>
  <c r="J113" i="182"/>
  <c r="K114" i="182"/>
  <c r="K115" i="182" s="1"/>
  <c r="K116" i="182"/>
  <c r="K117" i="182"/>
  <c r="K121" i="182" s="1"/>
  <c r="J118" i="182"/>
  <c r="J119" i="182"/>
  <c r="J125" i="182"/>
  <c r="J126" i="182"/>
  <c r="J127" i="182"/>
  <c r="J128" i="182"/>
  <c r="J129" i="182"/>
  <c r="K130" i="182"/>
  <c r="K131" i="182" s="1"/>
  <c r="K132" i="182"/>
  <c r="K133" i="182"/>
  <c r="K137" i="182" s="1"/>
  <c r="J134" i="182"/>
  <c r="J135" i="182"/>
  <c r="J139" i="182"/>
  <c r="J140" i="182"/>
  <c r="J141" i="182"/>
  <c r="J142" i="182"/>
  <c r="J143" i="182"/>
  <c r="K144" i="182"/>
  <c r="K145" i="182" s="1"/>
  <c r="K146" i="182"/>
  <c r="K147" i="182"/>
  <c r="K151" i="182" s="1"/>
  <c r="J148" i="182"/>
  <c r="J149" i="182"/>
  <c r="J153" i="182"/>
  <c r="J154" i="182"/>
  <c r="J155" i="182"/>
  <c r="J156" i="182"/>
  <c r="J157" i="182"/>
  <c r="K158" i="182"/>
  <c r="K159" i="182" s="1"/>
  <c r="K160" i="182"/>
  <c r="K161" i="182"/>
  <c r="K165" i="182" s="1"/>
  <c r="J162" i="182"/>
  <c r="J163" i="182"/>
  <c r="J167" i="182"/>
  <c r="J168" i="182"/>
  <c r="J169" i="182"/>
  <c r="J170" i="182"/>
  <c r="J171" i="182"/>
  <c r="K172" i="182"/>
  <c r="K173" i="182" s="1"/>
  <c r="K174" i="182"/>
  <c r="K175" i="182"/>
  <c r="K179" i="182" s="1"/>
  <c r="J176" i="182"/>
  <c r="J177" i="182"/>
  <c r="J181" i="182"/>
  <c r="J182" i="182"/>
  <c r="J183" i="182"/>
  <c r="J184" i="182"/>
  <c r="J185" i="182"/>
  <c r="K186" i="182"/>
  <c r="K187" i="182" s="1"/>
  <c r="K188" i="182"/>
  <c r="K189" i="182"/>
  <c r="K193" i="182" s="1"/>
  <c r="J190" i="182"/>
  <c r="J191" i="182"/>
  <c r="J5" i="181"/>
  <c r="J6" i="181"/>
  <c r="J7" i="181"/>
  <c r="J8" i="181"/>
  <c r="J9" i="181"/>
  <c r="K10" i="181"/>
  <c r="K11" i="181"/>
  <c r="K12" i="181"/>
  <c r="K13" i="181"/>
  <c r="K17" i="181" s="1"/>
  <c r="J14" i="181"/>
  <c r="J15" i="181"/>
  <c r="J19" i="181"/>
  <c r="J20" i="181"/>
  <c r="J21" i="181"/>
  <c r="J22" i="181"/>
  <c r="J23" i="181"/>
  <c r="J24" i="181"/>
  <c r="K24" i="181"/>
  <c r="K25" i="181" s="1"/>
  <c r="K26" i="181"/>
  <c r="K27" i="181"/>
  <c r="K31" i="181" s="1"/>
  <c r="J28" i="181"/>
  <c r="J29" i="181"/>
  <c r="J33" i="181"/>
  <c r="J34" i="181"/>
  <c r="J35" i="181"/>
  <c r="J36" i="181"/>
  <c r="J37" i="181"/>
  <c r="J38" i="181"/>
  <c r="K38" i="181"/>
  <c r="K39" i="181" s="1"/>
  <c r="J39" i="181"/>
  <c r="K40" i="181"/>
  <c r="K41" i="181"/>
  <c r="K45" i="181" s="1"/>
  <c r="J42" i="181"/>
  <c r="J43" i="181"/>
  <c r="J49" i="181"/>
  <c r="J50" i="181"/>
  <c r="J51" i="181"/>
  <c r="J52" i="181"/>
  <c r="J53" i="181"/>
  <c r="K54" i="181"/>
  <c r="K55" i="181" s="1"/>
  <c r="K56" i="181"/>
  <c r="K57" i="181"/>
  <c r="K61" i="181" s="1"/>
  <c r="J58" i="181"/>
  <c r="J59" i="181"/>
  <c r="J63" i="181"/>
  <c r="J64" i="181"/>
  <c r="J65" i="181"/>
  <c r="J66" i="181"/>
  <c r="J67" i="181"/>
  <c r="J68" i="181"/>
  <c r="K68" i="181"/>
  <c r="K70" i="181"/>
  <c r="K71" i="181"/>
  <c r="K75" i="181" s="1"/>
  <c r="J72" i="181"/>
  <c r="J73" i="181"/>
  <c r="J79" i="181"/>
  <c r="J80" i="181"/>
  <c r="J81" i="181"/>
  <c r="J82" i="181"/>
  <c r="J83" i="181"/>
  <c r="K84" i="181"/>
  <c r="K85" i="181" s="1"/>
  <c r="K86" i="181"/>
  <c r="K87" i="181"/>
  <c r="K91" i="181" s="1"/>
  <c r="J88" i="181"/>
  <c r="J89" i="181"/>
  <c r="J93" i="181"/>
  <c r="J94" i="181"/>
  <c r="J95" i="181"/>
  <c r="J96" i="181"/>
  <c r="J97" i="181"/>
  <c r="J98" i="181"/>
  <c r="K98" i="181"/>
  <c r="K99" i="181" s="1"/>
  <c r="K100" i="181"/>
  <c r="K101" i="181"/>
  <c r="K105" i="181" s="1"/>
  <c r="J102" i="181"/>
  <c r="J103" i="181"/>
  <c r="J109" i="181"/>
  <c r="J110" i="181"/>
  <c r="J111" i="181"/>
  <c r="J112" i="181"/>
  <c r="J113" i="181"/>
  <c r="K114" i="181"/>
  <c r="K115" i="181" s="1"/>
  <c r="K116" i="181"/>
  <c r="K117" i="181"/>
  <c r="K121" i="181" s="1"/>
  <c r="J118" i="181"/>
  <c r="J119" i="181"/>
  <c r="J125" i="181"/>
  <c r="J126" i="181"/>
  <c r="J127" i="181"/>
  <c r="J128" i="181"/>
  <c r="J129" i="181"/>
  <c r="J131" i="181"/>
  <c r="K130" i="181"/>
  <c r="K131" i="181" s="1"/>
  <c r="K132" i="181"/>
  <c r="K133" i="181"/>
  <c r="K137" i="181" s="1"/>
  <c r="J134" i="181"/>
  <c r="J135" i="181"/>
  <c r="J139" i="181"/>
  <c r="J140" i="181"/>
  <c r="J141" i="181"/>
  <c r="J142" i="181"/>
  <c r="J143" i="181"/>
  <c r="K144" i="181"/>
  <c r="K145" i="181" s="1"/>
  <c r="K146" i="181"/>
  <c r="K147" i="181"/>
  <c r="K151" i="181" s="1"/>
  <c r="J148" i="181"/>
  <c r="J149" i="181"/>
  <c r="J153" i="181"/>
  <c r="J154" i="181"/>
  <c r="J155" i="181"/>
  <c r="J156" i="181"/>
  <c r="J157" i="181"/>
  <c r="K158" i="181"/>
  <c r="K159" i="181" s="1"/>
  <c r="K160" i="181"/>
  <c r="K161" i="181"/>
  <c r="K165" i="181" s="1"/>
  <c r="J162" i="181"/>
  <c r="J163" i="181"/>
  <c r="J167" i="181"/>
  <c r="J168" i="181"/>
  <c r="J169" i="181"/>
  <c r="J170" i="181"/>
  <c r="J171" i="181"/>
  <c r="K172" i="181"/>
  <c r="K173" i="181" s="1"/>
  <c r="K174" i="181"/>
  <c r="K175" i="181"/>
  <c r="K179" i="181" s="1"/>
  <c r="J176" i="181"/>
  <c r="J177" i="181"/>
  <c r="J181" i="181"/>
  <c r="J182" i="181"/>
  <c r="J183" i="181"/>
  <c r="J184" i="181"/>
  <c r="J185" i="181"/>
  <c r="K186" i="181"/>
  <c r="K187" i="181" s="1"/>
  <c r="K188" i="181"/>
  <c r="K189" i="181"/>
  <c r="K193" i="181" s="1"/>
  <c r="J190" i="181"/>
  <c r="J191" i="181"/>
  <c r="J5" i="180"/>
  <c r="J6" i="180"/>
  <c r="J7" i="180"/>
  <c r="J8" i="180"/>
  <c r="J9" i="180"/>
  <c r="K10" i="180"/>
  <c r="K11" i="180"/>
  <c r="K12" i="180"/>
  <c r="K13" i="180"/>
  <c r="K17" i="180" s="1"/>
  <c r="J14" i="180"/>
  <c r="J15" i="180"/>
  <c r="J19" i="180"/>
  <c r="J20" i="180"/>
  <c r="J21" i="180"/>
  <c r="J22" i="180"/>
  <c r="J23" i="180"/>
  <c r="J24" i="180"/>
  <c r="K24" i="180"/>
  <c r="K25" i="180" s="1"/>
  <c r="K26" i="180"/>
  <c r="K27" i="180"/>
  <c r="K31" i="180" s="1"/>
  <c r="J28" i="180"/>
  <c r="J29" i="180"/>
  <c r="J33" i="180"/>
  <c r="J34" i="180"/>
  <c r="J35" i="180"/>
  <c r="J36" i="180"/>
  <c r="J37" i="180"/>
  <c r="J38" i="180"/>
  <c r="K38" i="180"/>
  <c r="K39" i="180" s="1"/>
  <c r="J39" i="180"/>
  <c r="K40" i="180"/>
  <c r="K41" i="180"/>
  <c r="K45" i="180" s="1"/>
  <c r="J42" i="180"/>
  <c r="J43" i="180"/>
  <c r="J49" i="180"/>
  <c r="J50" i="180"/>
  <c r="J51" i="180"/>
  <c r="J52" i="180"/>
  <c r="J53" i="180"/>
  <c r="J54" i="180"/>
  <c r="K54" i="180"/>
  <c r="K55" i="180" s="1"/>
  <c r="K56" i="180"/>
  <c r="K57" i="180"/>
  <c r="K61" i="180" s="1"/>
  <c r="J58" i="180"/>
  <c r="J59" i="180"/>
  <c r="J63" i="180"/>
  <c r="J64" i="180"/>
  <c r="J65" i="180"/>
  <c r="J66" i="180"/>
  <c r="J67" i="180"/>
  <c r="K68" i="180"/>
  <c r="K70" i="180"/>
  <c r="K71" i="180"/>
  <c r="K75" i="180" s="1"/>
  <c r="J72" i="180"/>
  <c r="J73" i="180"/>
  <c r="J79" i="180"/>
  <c r="J80" i="180"/>
  <c r="J81" i="180"/>
  <c r="J82" i="180"/>
  <c r="J83" i="180"/>
  <c r="J84" i="180"/>
  <c r="K84" i="180"/>
  <c r="K85" i="180" s="1"/>
  <c r="K86" i="180"/>
  <c r="K87" i="180"/>
  <c r="K91" i="180" s="1"/>
  <c r="J88" i="180"/>
  <c r="J89" i="180"/>
  <c r="J93" i="180"/>
  <c r="J94" i="180"/>
  <c r="J95" i="180"/>
  <c r="J96" i="180"/>
  <c r="J97" i="180"/>
  <c r="J98" i="180"/>
  <c r="K98" i="180"/>
  <c r="K99" i="180" s="1"/>
  <c r="K100" i="180"/>
  <c r="K101" i="180"/>
  <c r="K105" i="180" s="1"/>
  <c r="J102" i="180"/>
  <c r="J103" i="180"/>
  <c r="J109" i="180"/>
  <c r="J110" i="180"/>
  <c r="J111" i="180"/>
  <c r="J112" i="180"/>
  <c r="J113" i="180"/>
  <c r="K114" i="180"/>
  <c r="K115" i="180" s="1"/>
  <c r="K116" i="180"/>
  <c r="K117" i="180"/>
  <c r="K121" i="180" s="1"/>
  <c r="J118" i="180"/>
  <c r="J119" i="180"/>
  <c r="J125" i="180"/>
  <c r="J126" i="180"/>
  <c r="J127" i="180"/>
  <c r="J128" i="180"/>
  <c r="J129" i="180"/>
  <c r="K130" i="180"/>
  <c r="K131" i="180" s="1"/>
  <c r="K132" i="180"/>
  <c r="K133" i="180"/>
  <c r="K137" i="180" s="1"/>
  <c r="J134" i="180"/>
  <c r="J135" i="180"/>
  <c r="J139" i="180"/>
  <c r="J140" i="180"/>
  <c r="J141" i="180"/>
  <c r="J142" i="180"/>
  <c r="J143" i="180"/>
  <c r="K144" i="180"/>
  <c r="K145" i="180" s="1"/>
  <c r="K146" i="180"/>
  <c r="K147" i="180"/>
  <c r="K151" i="180" s="1"/>
  <c r="J148" i="180"/>
  <c r="J149" i="180"/>
  <c r="J153" i="180"/>
  <c r="J154" i="180"/>
  <c r="J155" i="180"/>
  <c r="J156" i="180"/>
  <c r="J157" i="180"/>
  <c r="K158" i="180"/>
  <c r="K159" i="180" s="1"/>
  <c r="K160" i="180"/>
  <c r="K161" i="180"/>
  <c r="K165" i="180" s="1"/>
  <c r="J162" i="180"/>
  <c r="J163" i="180"/>
  <c r="J167" i="180"/>
  <c r="J168" i="180"/>
  <c r="J169" i="180"/>
  <c r="J170" i="180"/>
  <c r="J171" i="180"/>
  <c r="K172" i="180"/>
  <c r="K173" i="180" s="1"/>
  <c r="K174" i="180"/>
  <c r="K175" i="180"/>
  <c r="K179" i="180" s="1"/>
  <c r="J176" i="180"/>
  <c r="J177" i="180"/>
  <c r="J181" i="180"/>
  <c r="J182" i="180"/>
  <c r="J183" i="180"/>
  <c r="J184" i="180"/>
  <c r="J185" i="180"/>
  <c r="K186" i="180"/>
  <c r="K187" i="180" s="1"/>
  <c r="K188" i="180"/>
  <c r="K189" i="180"/>
  <c r="K193" i="180" s="1"/>
  <c r="J190" i="180"/>
  <c r="J191" i="180"/>
  <c r="J5" i="179"/>
  <c r="J6" i="179"/>
  <c r="J7" i="179"/>
  <c r="J8" i="179"/>
  <c r="J9" i="179"/>
  <c r="K10" i="179"/>
  <c r="K11" i="179"/>
  <c r="K12" i="179"/>
  <c r="K13" i="179"/>
  <c r="K17" i="179" s="1"/>
  <c r="J14" i="179"/>
  <c r="J15" i="179"/>
  <c r="J19" i="179"/>
  <c r="J20" i="179"/>
  <c r="J21" i="179"/>
  <c r="J22" i="179"/>
  <c r="J23" i="179"/>
  <c r="K24" i="179"/>
  <c r="K25" i="179" s="1"/>
  <c r="K26" i="179"/>
  <c r="K27" i="179"/>
  <c r="K31" i="179" s="1"/>
  <c r="J28" i="179"/>
  <c r="J29" i="179"/>
  <c r="J33" i="179"/>
  <c r="J34" i="179"/>
  <c r="J35" i="179"/>
  <c r="J36" i="179"/>
  <c r="J37" i="179"/>
  <c r="K38" i="179"/>
  <c r="K39" i="179" s="1"/>
  <c r="K40" i="179"/>
  <c r="K41" i="179"/>
  <c r="K45" i="179" s="1"/>
  <c r="J42" i="179"/>
  <c r="J43" i="179"/>
  <c r="J49" i="179"/>
  <c r="J50" i="179"/>
  <c r="J51" i="179"/>
  <c r="J52" i="179"/>
  <c r="J53" i="179"/>
  <c r="K54" i="179"/>
  <c r="K55" i="179" s="1"/>
  <c r="K56" i="179"/>
  <c r="K57" i="179"/>
  <c r="K61" i="179" s="1"/>
  <c r="J58" i="179"/>
  <c r="J59" i="179"/>
  <c r="J63" i="179"/>
  <c r="J64" i="179"/>
  <c r="J65" i="179"/>
  <c r="J66" i="179"/>
  <c r="J67" i="179"/>
  <c r="K68" i="179"/>
  <c r="K70" i="179"/>
  <c r="K71" i="179"/>
  <c r="K75" i="179" s="1"/>
  <c r="J72" i="179"/>
  <c r="J73" i="179"/>
  <c r="J79" i="179"/>
  <c r="J80" i="179"/>
  <c r="J81" i="179"/>
  <c r="J82" i="179"/>
  <c r="J83" i="179"/>
  <c r="K84" i="179"/>
  <c r="K85" i="179" s="1"/>
  <c r="K86" i="179"/>
  <c r="K87" i="179"/>
  <c r="K91" i="179" s="1"/>
  <c r="J88" i="179"/>
  <c r="J89" i="179"/>
  <c r="J93" i="179"/>
  <c r="J94" i="179"/>
  <c r="J95" i="179"/>
  <c r="J96" i="179"/>
  <c r="J97" i="179"/>
  <c r="J99" i="179"/>
  <c r="K98" i="179"/>
  <c r="K99" i="179" s="1"/>
  <c r="K100" i="179"/>
  <c r="K101" i="179"/>
  <c r="K105" i="179" s="1"/>
  <c r="J102" i="179"/>
  <c r="J103" i="179"/>
  <c r="J109" i="179"/>
  <c r="J110" i="179"/>
  <c r="J111" i="179"/>
  <c r="J112" i="179"/>
  <c r="J113" i="179"/>
  <c r="K114" i="179"/>
  <c r="K115" i="179" s="1"/>
  <c r="K116" i="179"/>
  <c r="K117" i="179"/>
  <c r="K121" i="179" s="1"/>
  <c r="J118" i="179"/>
  <c r="J119" i="179"/>
  <c r="J125" i="179"/>
  <c r="J126" i="179"/>
  <c r="J127" i="179"/>
  <c r="J128" i="179"/>
  <c r="J129" i="179"/>
  <c r="J131" i="179"/>
  <c r="K130" i="179"/>
  <c r="K131" i="179" s="1"/>
  <c r="K132" i="179"/>
  <c r="K133" i="179"/>
  <c r="K137" i="179" s="1"/>
  <c r="J134" i="179"/>
  <c r="J135" i="179"/>
  <c r="J139" i="179"/>
  <c r="J140" i="179"/>
  <c r="J141" i="179"/>
  <c r="J142" i="179"/>
  <c r="J143" i="179"/>
  <c r="K144" i="179"/>
  <c r="K145" i="179" s="1"/>
  <c r="K146" i="179"/>
  <c r="K147" i="179"/>
  <c r="K151" i="179" s="1"/>
  <c r="J148" i="179"/>
  <c r="J149" i="179"/>
  <c r="J153" i="179"/>
  <c r="J154" i="179"/>
  <c r="J155" i="179"/>
  <c r="J156" i="179"/>
  <c r="J157" i="179"/>
  <c r="J158" i="179"/>
  <c r="K158" i="179"/>
  <c r="K159" i="179" s="1"/>
  <c r="K160" i="179"/>
  <c r="K161" i="179"/>
  <c r="K165" i="179" s="1"/>
  <c r="J162" i="179"/>
  <c r="J163" i="179"/>
  <c r="J164" i="179"/>
  <c r="J167" i="179"/>
  <c r="J168" i="179"/>
  <c r="J169" i="179"/>
  <c r="J170" i="179"/>
  <c r="J171" i="179"/>
  <c r="K172" i="179"/>
  <c r="K173" i="179" s="1"/>
  <c r="K174" i="179"/>
  <c r="K175" i="179"/>
  <c r="K179" i="179" s="1"/>
  <c r="J176" i="179"/>
  <c r="J177" i="179"/>
  <c r="J181" i="179"/>
  <c r="J182" i="179"/>
  <c r="J183" i="179"/>
  <c r="J184" i="179"/>
  <c r="J185" i="179"/>
  <c r="J186" i="179"/>
  <c r="K186" i="179"/>
  <c r="K187" i="179" s="1"/>
  <c r="K188" i="179"/>
  <c r="K189" i="179"/>
  <c r="K193" i="179" s="1"/>
  <c r="J190" i="179"/>
  <c r="J191" i="179"/>
  <c r="J192" i="179"/>
  <c r="J5" i="178"/>
  <c r="J6" i="178"/>
  <c r="J7" i="178"/>
  <c r="J8" i="178"/>
  <c r="J9" i="178"/>
  <c r="K10" i="178"/>
  <c r="K11" i="178"/>
  <c r="K12" i="178"/>
  <c r="K13" i="178"/>
  <c r="K17" i="178" s="1"/>
  <c r="J14" i="178"/>
  <c r="J15" i="178"/>
  <c r="J19" i="178"/>
  <c r="J20" i="178"/>
  <c r="J21" i="178"/>
  <c r="J22" i="178"/>
  <c r="J23" i="178"/>
  <c r="J24" i="178"/>
  <c r="K24" i="178"/>
  <c r="K25" i="178" s="1"/>
  <c r="K26" i="178"/>
  <c r="K27" i="178"/>
  <c r="K31" i="178" s="1"/>
  <c r="J28" i="178"/>
  <c r="J29" i="178"/>
  <c r="J30" i="178"/>
  <c r="J33" i="178"/>
  <c r="J34" i="178"/>
  <c r="J35" i="178"/>
  <c r="J36" i="178"/>
  <c r="J37" i="178"/>
  <c r="K38" i="178"/>
  <c r="K39" i="178" s="1"/>
  <c r="K40" i="178"/>
  <c r="K41" i="178"/>
  <c r="K45" i="178" s="1"/>
  <c r="J42" i="178"/>
  <c r="J43" i="178"/>
  <c r="J49" i="178"/>
  <c r="J50" i="178"/>
  <c r="J51" i="178"/>
  <c r="J52" i="178"/>
  <c r="J53" i="178"/>
  <c r="K54" i="178"/>
  <c r="K55" i="178" s="1"/>
  <c r="K56" i="178"/>
  <c r="K57" i="178"/>
  <c r="K61" i="178" s="1"/>
  <c r="J58" i="178"/>
  <c r="J59" i="178"/>
  <c r="J63" i="178"/>
  <c r="J64" i="178"/>
  <c r="J65" i="178"/>
  <c r="J66" i="178"/>
  <c r="J67" i="178"/>
  <c r="K68" i="178"/>
  <c r="K69" i="178" s="1"/>
  <c r="K70" i="178"/>
  <c r="K71" i="178"/>
  <c r="K75" i="178" s="1"/>
  <c r="J72" i="178"/>
  <c r="J73" i="178"/>
  <c r="J79" i="178"/>
  <c r="J80" i="178"/>
  <c r="J81" i="178"/>
  <c r="J82" i="178"/>
  <c r="J83" i="178"/>
  <c r="K84" i="178"/>
  <c r="K85" i="178" s="1"/>
  <c r="K86" i="178"/>
  <c r="K87" i="178"/>
  <c r="K91" i="178" s="1"/>
  <c r="J88" i="178"/>
  <c r="J89" i="178"/>
  <c r="J93" i="178"/>
  <c r="J94" i="178"/>
  <c r="J95" i="178"/>
  <c r="J96" i="178"/>
  <c r="J97" i="178"/>
  <c r="K98" i="178"/>
  <c r="K99" i="178" s="1"/>
  <c r="K100" i="178"/>
  <c r="K101" i="178"/>
  <c r="K105" i="178" s="1"/>
  <c r="J102" i="178"/>
  <c r="J103" i="178"/>
  <c r="J109" i="178"/>
  <c r="J110" i="178"/>
  <c r="J111" i="178"/>
  <c r="J112" i="178"/>
  <c r="J113" i="178"/>
  <c r="K114" i="178"/>
  <c r="K115" i="178" s="1"/>
  <c r="K116" i="178"/>
  <c r="K117" i="178"/>
  <c r="K121" i="178" s="1"/>
  <c r="J118" i="178"/>
  <c r="J119" i="178"/>
  <c r="J125" i="178"/>
  <c r="J126" i="178"/>
  <c r="J127" i="178"/>
  <c r="J128" i="178"/>
  <c r="J129" i="178"/>
  <c r="K130" i="178"/>
  <c r="K131" i="178" s="1"/>
  <c r="K132" i="178"/>
  <c r="K133" i="178"/>
  <c r="K137" i="178" s="1"/>
  <c r="J134" i="178"/>
  <c r="J135" i="178"/>
  <c r="J139" i="178"/>
  <c r="J140" i="178"/>
  <c r="J141" i="178"/>
  <c r="J142" i="178"/>
  <c r="J143" i="178"/>
  <c r="K144" i="178"/>
  <c r="K145" i="178" s="1"/>
  <c r="K146" i="178"/>
  <c r="K147" i="178"/>
  <c r="K151" i="178" s="1"/>
  <c r="J148" i="178"/>
  <c r="J149" i="178"/>
  <c r="J153" i="178"/>
  <c r="J154" i="178"/>
  <c r="J155" i="178"/>
  <c r="J156" i="178"/>
  <c r="J157" i="178"/>
  <c r="K158" i="178"/>
  <c r="K159" i="178" s="1"/>
  <c r="K160" i="178"/>
  <c r="K161" i="178"/>
  <c r="K165" i="178" s="1"/>
  <c r="J162" i="178"/>
  <c r="J163" i="178"/>
  <c r="J167" i="178"/>
  <c r="J168" i="178"/>
  <c r="J169" i="178"/>
  <c r="J170" i="178"/>
  <c r="J171" i="178"/>
  <c r="K172" i="178"/>
  <c r="K173" i="178" s="1"/>
  <c r="K174" i="178"/>
  <c r="K175" i="178"/>
  <c r="K179" i="178" s="1"/>
  <c r="J176" i="178"/>
  <c r="J177" i="178"/>
  <c r="J181" i="178"/>
  <c r="J182" i="178"/>
  <c r="J183" i="178"/>
  <c r="J184" i="178"/>
  <c r="J185" i="178"/>
  <c r="K186" i="178"/>
  <c r="K187" i="178" s="1"/>
  <c r="K188" i="178"/>
  <c r="K189" i="178"/>
  <c r="K193" i="178" s="1"/>
  <c r="J190" i="178"/>
  <c r="J191" i="178"/>
  <c r="J5" i="177"/>
  <c r="J6" i="177"/>
  <c r="J7" i="177"/>
  <c r="J8" i="177"/>
  <c r="J9" i="177"/>
  <c r="K10" i="177"/>
  <c r="K11" i="177"/>
  <c r="K12" i="177"/>
  <c r="K13" i="177"/>
  <c r="K17" i="177" s="1"/>
  <c r="J14" i="177"/>
  <c r="J15" i="177"/>
  <c r="J19" i="177"/>
  <c r="J20" i="177"/>
  <c r="J21" i="177"/>
  <c r="J22" i="177"/>
  <c r="J23" i="177"/>
  <c r="K24" i="177"/>
  <c r="K25" i="177" s="1"/>
  <c r="K26" i="177"/>
  <c r="K27" i="177"/>
  <c r="K31" i="177" s="1"/>
  <c r="J28" i="177"/>
  <c r="J29" i="177"/>
  <c r="J33" i="177"/>
  <c r="J34" i="177"/>
  <c r="J35" i="177"/>
  <c r="J36" i="177"/>
  <c r="J37" i="177"/>
  <c r="K38" i="177"/>
  <c r="K39" i="177" s="1"/>
  <c r="K40" i="177"/>
  <c r="K41" i="177"/>
  <c r="K45" i="177" s="1"/>
  <c r="J42" i="177"/>
  <c r="J43" i="177"/>
  <c r="J49" i="177"/>
  <c r="J50" i="177"/>
  <c r="J51" i="177"/>
  <c r="J52" i="177"/>
  <c r="J53" i="177"/>
  <c r="K54" i="177"/>
  <c r="K55" i="177" s="1"/>
  <c r="K56" i="177"/>
  <c r="K57" i="177"/>
  <c r="K61" i="177" s="1"/>
  <c r="J58" i="177"/>
  <c r="J59" i="177"/>
  <c r="J63" i="177"/>
  <c r="J64" i="177"/>
  <c r="J65" i="177"/>
  <c r="J66" i="177"/>
  <c r="J67" i="177"/>
  <c r="K68" i="177"/>
  <c r="K69" i="177" s="1"/>
  <c r="K70" i="177"/>
  <c r="K71" i="177"/>
  <c r="K75" i="177" s="1"/>
  <c r="J72" i="177"/>
  <c r="J73" i="177"/>
  <c r="J79" i="177"/>
  <c r="J80" i="177"/>
  <c r="J81" i="177"/>
  <c r="J82" i="177"/>
  <c r="J83" i="177"/>
  <c r="K84" i="177"/>
  <c r="K85" i="177" s="1"/>
  <c r="K86" i="177"/>
  <c r="K87" i="177"/>
  <c r="K91" i="177" s="1"/>
  <c r="J88" i="177"/>
  <c r="J89" i="177"/>
  <c r="J90" i="177"/>
  <c r="J93" i="177"/>
  <c r="J94" i="177"/>
  <c r="J95" i="177"/>
  <c r="J96" i="177"/>
  <c r="J97" i="177"/>
  <c r="K98" i="177"/>
  <c r="K99" i="177" s="1"/>
  <c r="K100" i="177"/>
  <c r="K101" i="177"/>
  <c r="K105" i="177" s="1"/>
  <c r="J102" i="177"/>
  <c r="J103" i="177"/>
  <c r="J109" i="177"/>
  <c r="J110" i="177"/>
  <c r="J111" i="177"/>
  <c r="J112" i="177"/>
  <c r="J113" i="177"/>
  <c r="K114" i="177"/>
  <c r="K115" i="177" s="1"/>
  <c r="K116" i="177"/>
  <c r="K117" i="177"/>
  <c r="K121" i="177" s="1"/>
  <c r="J118" i="177"/>
  <c r="J119" i="177"/>
  <c r="J125" i="177"/>
  <c r="J126" i="177"/>
  <c r="J127" i="177"/>
  <c r="J128" i="177"/>
  <c r="J129" i="177"/>
  <c r="K130" i="177"/>
  <c r="K131" i="177" s="1"/>
  <c r="K132" i="177"/>
  <c r="K133" i="177"/>
  <c r="K137" i="177" s="1"/>
  <c r="J134" i="177"/>
  <c r="J135" i="177"/>
  <c r="J139" i="177"/>
  <c r="J140" i="177"/>
  <c r="J141" i="177"/>
  <c r="J142" i="177"/>
  <c r="J143" i="177"/>
  <c r="K144" i="177"/>
  <c r="K145" i="177" s="1"/>
  <c r="K146" i="177"/>
  <c r="K147" i="177"/>
  <c r="K151" i="177" s="1"/>
  <c r="J148" i="177"/>
  <c r="J149" i="177"/>
  <c r="J153" i="177"/>
  <c r="J154" i="177"/>
  <c r="J155" i="177"/>
  <c r="J156" i="177"/>
  <c r="J157" i="177"/>
  <c r="K158" i="177"/>
  <c r="K159" i="177" s="1"/>
  <c r="K160" i="177"/>
  <c r="K161" i="177"/>
  <c r="K165" i="177" s="1"/>
  <c r="J162" i="177"/>
  <c r="J163" i="177"/>
  <c r="J167" i="177"/>
  <c r="J168" i="177"/>
  <c r="J169" i="177"/>
  <c r="J170" i="177"/>
  <c r="J171" i="177"/>
  <c r="K172" i="177"/>
  <c r="K173" i="177" s="1"/>
  <c r="K174" i="177"/>
  <c r="K175" i="177"/>
  <c r="K179" i="177" s="1"/>
  <c r="J176" i="177"/>
  <c r="J177" i="177"/>
  <c r="J181" i="177"/>
  <c r="J182" i="177"/>
  <c r="J183" i="177"/>
  <c r="J184" i="177"/>
  <c r="J185" i="177"/>
  <c r="K186" i="177"/>
  <c r="K187" i="177" s="1"/>
  <c r="K188" i="177"/>
  <c r="K189" i="177"/>
  <c r="K193" i="177" s="1"/>
  <c r="J190" i="177"/>
  <c r="J191" i="177"/>
  <c r="J5" i="176"/>
  <c r="J6" i="176"/>
  <c r="J7" i="176"/>
  <c r="J8" i="176"/>
  <c r="J9" i="176"/>
  <c r="K10" i="176"/>
  <c r="K11" i="176"/>
  <c r="K12" i="176"/>
  <c r="K13" i="176"/>
  <c r="K17" i="176" s="1"/>
  <c r="J14" i="176"/>
  <c r="J15" i="176"/>
  <c r="J19" i="176"/>
  <c r="J20" i="176"/>
  <c r="J21" i="176"/>
  <c r="J22" i="176"/>
  <c r="J23" i="176"/>
  <c r="K24" i="176"/>
  <c r="K25" i="176" s="1"/>
  <c r="K26" i="176"/>
  <c r="K27" i="176"/>
  <c r="K31" i="176" s="1"/>
  <c r="J28" i="176"/>
  <c r="J29" i="176"/>
  <c r="J33" i="176"/>
  <c r="J34" i="176"/>
  <c r="J35" i="176"/>
  <c r="J36" i="176"/>
  <c r="J37" i="176"/>
  <c r="K38" i="176"/>
  <c r="K39" i="176" s="1"/>
  <c r="K40" i="176"/>
  <c r="K41" i="176"/>
  <c r="K45" i="176" s="1"/>
  <c r="J42" i="176"/>
  <c r="J43" i="176"/>
  <c r="J49" i="176"/>
  <c r="J50" i="176"/>
  <c r="J51" i="176"/>
  <c r="M51" i="176"/>
  <c r="M52" i="176" s="1"/>
  <c r="J52" i="176"/>
  <c r="J53" i="176"/>
  <c r="K54" i="176"/>
  <c r="K55" i="176" s="1"/>
  <c r="K56" i="176"/>
  <c r="K57" i="176"/>
  <c r="K61" i="176" s="1"/>
  <c r="J58" i="176"/>
  <c r="J59" i="176"/>
  <c r="J63" i="176"/>
  <c r="J64" i="176"/>
  <c r="J65" i="176"/>
  <c r="J66" i="176"/>
  <c r="J67" i="176"/>
  <c r="J68" i="176"/>
  <c r="K68" i="176"/>
  <c r="K69" i="176" s="1"/>
  <c r="K70" i="176"/>
  <c r="K71" i="176"/>
  <c r="K75" i="176" s="1"/>
  <c r="J72" i="176"/>
  <c r="J73" i="176"/>
  <c r="J79" i="176"/>
  <c r="J80" i="176"/>
  <c r="J81" i="176"/>
  <c r="J82" i="176"/>
  <c r="J83" i="176"/>
  <c r="K84" i="176"/>
  <c r="K85" i="176" s="1"/>
  <c r="K86" i="176"/>
  <c r="K87" i="176"/>
  <c r="K91" i="176" s="1"/>
  <c r="J88" i="176"/>
  <c r="J89" i="176"/>
  <c r="J93" i="176"/>
  <c r="J94" i="176"/>
  <c r="P94" i="176"/>
  <c r="J95" i="176"/>
  <c r="J96" i="176"/>
  <c r="J97" i="176"/>
  <c r="J98" i="176"/>
  <c r="K98" i="176"/>
  <c r="K99" i="176" s="1"/>
  <c r="N98" i="176"/>
  <c r="O98" i="176"/>
  <c r="O99" i="176" s="1"/>
  <c r="K100" i="176"/>
  <c r="K101" i="176"/>
  <c r="K105" i="176" s="1"/>
  <c r="J102" i="176"/>
  <c r="J103" i="176"/>
  <c r="J109" i="176"/>
  <c r="J110" i="176"/>
  <c r="J111" i="176"/>
  <c r="J112" i="176"/>
  <c r="J113" i="176"/>
  <c r="K114" i="176"/>
  <c r="K115" i="176" s="1"/>
  <c r="K116" i="176"/>
  <c r="K117" i="176"/>
  <c r="K121" i="176" s="1"/>
  <c r="J118" i="176"/>
  <c r="J119" i="176"/>
  <c r="J125" i="176"/>
  <c r="J126" i="176"/>
  <c r="J127" i="176"/>
  <c r="J128" i="176"/>
  <c r="J129" i="176"/>
  <c r="K130" i="176"/>
  <c r="K131" i="176" s="1"/>
  <c r="K132" i="176"/>
  <c r="K133" i="176"/>
  <c r="K137" i="176" s="1"/>
  <c r="J134" i="176"/>
  <c r="J135" i="176"/>
  <c r="J139" i="176"/>
  <c r="J140" i="176"/>
  <c r="J141" i="176"/>
  <c r="J142" i="176"/>
  <c r="J143" i="176"/>
  <c r="K144" i="176"/>
  <c r="K145" i="176" s="1"/>
  <c r="K146" i="176"/>
  <c r="K147" i="176"/>
  <c r="K151" i="176" s="1"/>
  <c r="J148" i="176"/>
  <c r="J149" i="176"/>
  <c r="J153" i="176"/>
  <c r="J154" i="176"/>
  <c r="J155" i="176"/>
  <c r="J156" i="176"/>
  <c r="J157" i="176"/>
  <c r="K158" i="176"/>
  <c r="K159" i="176" s="1"/>
  <c r="K160" i="176"/>
  <c r="K161" i="176"/>
  <c r="K165" i="176" s="1"/>
  <c r="J162" i="176"/>
  <c r="J163" i="176"/>
  <c r="J167" i="176"/>
  <c r="J168" i="176"/>
  <c r="J169" i="176"/>
  <c r="J170" i="176"/>
  <c r="J171" i="176"/>
  <c r="K172" i="176"/>
  <c r="K173" i="176" s="1"/>
  <c r="K174" i="176"/>
  <c r="K175" i="176"/>
  <c r="K179" i="176" s="1"/>
  <c r="J176" i="176"/>
  <c r="J177" i="176"/>
  <c r="J181" i="176"/>
  <c r="J182" i="176"/>
  <c r="J183" i="176"/>
  <c r="J184" i="176"/>
  <c r="J185" i="176"/>
  <c r="K186" i="176"/>
  <c r="K187" i="176" s="1"/>
  <c r="K188" i="176"/>
  <c r="K189" i="176"/>
  <c r="K193" i="176" s="1"/>
  <c r="J190" i="176"/>
  <c r="J191" i="176"/>
  <c r="J5" i="175"/>
  <c r="J6" i="175"/>
  <c r="J7" i="175"/>
  <c r="J8" i="175"/>
  <c r="J9" i="175"/>
  <c r="K10" i="175"/>
  <c r="K11" i="175"/>
  <c r="K12" i="175"/>
  <c r="K13" i="175"/>
  <c r="K17" i="175" s="1"/>
  <c r="J14" i="175"/>
  <c r="J15" i="175"/>
  <c r="J19" i="175"/>
  <c r="J20" i="175"/>
  <c r="J21" i="175"/>
  <c r="J22" i="175"/>
  <c r="J23" i="175"/>
  <c r="K24" i="175"/>
  <c r="K25" i="175" s="1"/>
  <c r="K26" i="175"/>
  <c r="K27" i="175"/>
  <c r="K31" i="175" s="1"/>
  <c r="J28" i="175"/>
  <c r="J29" i="175"/>
  <c r="J33" i="175"/>
  <c r="J34" i="175"/>
  <c r="J35" i="175"/>
  <c r="J36" i="175"/>
  <c r="J37" i="175"/>
  <c r="K38" i="175"/>
  <c r="K39" i="175" s="1"/>
  <c r="K40" i="175"/>
  <c r="K41" i="175"/>
  <c r="K45" i="175" s="1"/>
  <c r="J42" i="175"/>
  <c r="J43" i="175"/>
  <c r="J49" i="175"/>
  <c r="J50" i="175"/>
  <c r="J51" i="175"/>
  <c r="J52" i="175"/>
  <c r="J53" i="175"/>
  <c r="K54" i="175"/>
  <c r="K55" i="175" s="1"/>
  <c r="K56" i="175"/>
  <c r="K57" i="175"/>
  <c r="K61" i="175" s="1"/>
  <c r="J58" i="175"/>
  <c r="J59" i="175"/>
  <c r="J63" i="175"/>
  <c r="J64" i="175"/>
  <c r="J65" i="175"/>
  <c r="J66" i="175"/>
  <c r="J67" i="175"/>
  <c r="K68" i="175"/>
  <c r="K69" i="175" s="1"/>
  <c r="K70" i="175"/>
  <c r="K71" i="175"/>
  <c r="K75" i="175" s="1"/>
  <c r="J72" i="175"/>
  <c r="J73" i="175"/>
  <c r="N78" i="175"/>
  <c r="J79" i="175"/>
  <c r="J80" i="175"/>
  <c r="J81" i="175"/>
  <c r="J82" i="175"/>
  <c r="J83" i="175"/>
  <c r="K84" i="175"/>
  <c r="K85" i="175" s="1"/>
  <c r="K86" i="175"/>
  <c r="K87" i="175"/>
  <c r="K91" i="175" s="1"/>
  <c r="J88" i="175"/>
  <c r="J89" i="175"/>
  <c r="J93" i="175"/>
  <c r="J94" i="175"/>
  <c r="J95" i="175"/>
  <c r="J96" i="175"/>
  <c r="J97" i="175"/>
  <c r="K98" i="175"/>
  <c r="K99" i="175" s="1"/>
  <c r="K100" i="175"/>
  <c r="K101" i="175"/>
  <c r="K105" i="175" s="1"/>
  <c r="J102" i="175"/>
  <c r="J103" i="175"/>
  <c r="J109" i="175"/>
  <c r="J110" i="175"/>
  <c r="J111" i="175"/>
  <c r="J112" i="175"/>
  <c r="J113" i="175"/>
  <c r="K114" i="175"/>
  <c r="K115" i="175" s="1"/>
  <c r="K116" i="175"/>
  <c r="K117" i="175"/>
  <c r="K121" i="175" s="1"/>
  <c r="J118" i="175"/>
  <c r="J119" i="175"/>
  <c r="J125" i="175"/>
  <c r="J126" i="175"/>
  <c r="J127" i="175"/>
  <c r="J128" i="175"/>
  <c r="J129" i="175"/>
  <c r="K130" i="175"/>
  <c r="K131" i="175" s="1"/>
  <c r="K132" i="175"/>
  <c r="K133" i="175"/>
  <c r="K137" i="175" s="1"/>
  <c r="J134" i="175"/>
  <c r="J135" i="175"/>
  <c r="J139" i="175"/>
  <c r="J140" i="175"/>
  <c r="J141" i="175"/>
  <c r="J142" i="175"/>
  <c r="J143" i="175"/>
  <c r="K144" i="175"/>
  <c r="K145" i="175" s="1"/>
  <c r="K146" i="175"/>
  <c r="K147" i="175"/>
  <c r="K151" i="175" s="1"/>
  <c r="J148" i="175"/>
  <c r="J149" i="175"/>
  <c r="J153" i="175"/>
  <c r="J154" i="175"/>
  <c r="J155" i="175"/>
  <c r="J156" i="175"/>
  <c r="J157" i="175"/>
  <c r="K158" i="175"/>
  <c r="K159" i="175" s="1"/>
  <c r="K160" i="175"/>
  <c r="K161" i="175"/>
  <c r="K165" i="175" s="1"/>
  <c r="J162" i="175"/>
  <c r="J163" i="175"/>
  <c r="J167" i="175"/>
  <c r="J168" i="175"/>
  <c r="J169" i="175"/>
  <c r="J170" i="175"/>
  <c r="J171" i="175"/>
  <c r="K172" i="175"/>
  <c r="K173" i="175" s="1"/>
  <c r="K174" i="175"/>
  <c r="K175" i="175"/>
  <c r="K179" i="175" s="1"/>
  <c r="J176" i="175"/>
  <c r="J177" i="175"/>
  <c r="J181" i="175"/>
  <c r="J182" i="175"/>
  <c r="J183" i="175"/>
  <c r="J184" i="175"/>
  <c r="J185" i="175"/>
  <c r="K186" i="175"/>
  <c r="K187" i="175" s="1"/>
  <c r="K188" i="175"/>
  <c r="K189" i="175"/>
  <c r="K193" i="175" s="1"/>
  <c r="J190" i="175"/>
  <c r="J191" i="175"/>
  <c r="J5" i="174"/>
  <c r="J6" i="174"/>
  <c r="J7" i="174"/>
  <c r="J8" i="174"/>
  <c r="J9" i="174"/>
  <c r="J10" i="174"/>
  <c r="K10" i="174"/>
  <c r="K11" i="174"/>
  <c r="K12" i="174"/>
  <c r="K13" i="174"/>
  <c r="K17" i="174" s="1"/>
  <c r="J14" i="174"/>
  <c r="J15" i="174"/>
  <c r="J19" i="174"/>
  <c r="J20" i="174"/>
  <c r="J21" i="174"/>
  <c r="J22" i="174"/>
  <c r="J23" i="174"/>
  <c r="J24" i="174"/>
  <c r="K24" i="174"/>
  <c r="K25" i="174" s="1"/>
  <c r="J25" i="174"/>
  <c r="K26" i="174"/>
  <c r="K27" i="174"/>
  <c r="K31" i="174" s="1"/>
  <c r="J28" i="174"/>
  <c r="J29" i="174"/>
  <c r="J33" i="174"/>
  <c r="J34" i="174"/>
  <c r="J36" i="174"/>
  <c r="J37" i="174"/>
  <c r="J38" i="174"/>
  <c r="K38" i="174"/>
  <c r="K39" i="174" s="1"/>
  <c r="J39" i="174"/>
  <c r="K40" i="174"/>
  <c r="K41" i="174"/>
  <c r="K45" i="174" s="1"/>
  <c r="J42" i="174"/>
  <c r="J43" i="174"/>
  <c r="J49" i="174"/>
  <c r="J50" i="174"/>
  <c r="J51" i="174"/>
  <c r="J52" i="174"/>
  <c r="J53" i="174"/>
  <c r="J54" i="174"/>
  <c r="K54" i="174"/>
  <c r="K55" i="174" s="1"/>
  <c r="K56" i="174"/>
  <c r="K57" i="174"/>
  <c r="K61" i="174" s="1"/>
  <c r="J58" i="174"/>
  <c r="J59" i="174"/>
  <c r="J63" i="174"/>
  <c r="J64" i="174"/>
  <c r="J65" i="174"/>
  <c r="J66" i="174"/>
  <c r="J67" i="174"/>
  <c r="J69" i="174"/>
  <c r="K68" i="174"/>
  <c r="K69" i="174" s="1"/>
  <c r="K70" i="174"/>
  <c r="K71" i="174"/>
  <c r="K75" i="174" s="1"/>
  <c r="J72" i="174"/>
  <c r="J73" i="174"/>
  <c r="J79" i="174"/>
  <c r="J80" i="174"/>
  <c r="J81" i="174"/>
  <c r="J82" i="174"/>
  <c r="J83" i="174"/>
  <c r="J84" i="174"/>
  <c r="K84" i="174"/>
  <c r="K85" i="174" s="1"/>
  <c r="K86" i="174"/>
  <c r="K87" i="174"/>
  <c r="K91" i="174" s="1"/>
  <c r="J88" i="174"/>
  <c r="J89" i="174"/>
  <c r="J93" i="174"/>
  <c r="J94" i="174"/>
  <c r="J95" i="174"/>
  <c r="J96" i="174"/>
  <c r="J97" i="174"/>
  <c r="K98" i="174"/>
  <c r="K99" i="174" s="1"/>
  <c r="K100" i="174"/>
  <c r="K101" i="174"/>
  <c r="K105" i="174" s="1"/>
  <c r="J102" i="174"/>
  <c r="J103" i="174"/>
  <c r="J109" i="174"/>
  <c r="J110" i="174"/>
  <c r="J111" i="174"/>
  <c r="J112" i="174"/>
  <c r="J113" i="174"/>
  <c r="K114" i="174"/>
  <c r="K115" i="174" s="1"/>
  <c r="K116" i="174"/>
  <c r="K117" i="174"/>
  <c r="K121" i="174" s="1"/>
  <c r="J118" i="174"/>
  <c r="J119" i="174"/>
  <c r="J125" i="174"/>
  <c r="J126" i="174"/>
  <c r="J127" i="174"/>
  <c r="J128" i="174"/>
  <c r="J129" i="174"/>
  <c r="K130" i="174"/>
  <c r="K131" i="174" s="1"/>
  <c r="K132" i="174"/>
  <c r="K133" i="174"/>
  <c r="K137" i="174" s="1"/>
  <c r="J134" i="174"/>
  <c r="J135" i="174"/>
  <c r="J139" i="174"/>
  <c r="J140" i="174"/>
  <c r="J141" i="174"/>
  <c r="J142" i="174"/>
  <c r="J143" i="174"/>
  <c r="K144" i="174"/>
  <c r="K145" i="174" s="1"/>
  <c r="K146" i="174"/>
  <c r="K147" i="174"/>
  <c r="K151" i="174" s="1"/>
  <c r="J148" i="174"/>
  <c r="J149" i="174"/>
  <c r="J153" i="174"/>
  <c r="J154" i="174"/>
  <c r="J155" i="174"/>
  <c r="J156" i="174"/>
  <c r="J157" i="174"/>
  <c r="K158" i="174"/>
  <c r="K159" i="174" s="1"/>
  <c r="K160" i="174"/>
  <c r="K161" i="174"/>
  <c r="K165" i="174" s="1"/>
  <c r="J162" i="174"/>
  <c r="J163" i="174"/>
  <c r="J167" i="174"/>
  <c r="J168" i="174"/>
  <c r="J169" i="174"/>
  <c r="J170" i="174"/>
  <c r="J171" i="174"/>
  <c r="K172" i="174"/>
  <c r="K173" i="174" s="1"/>
  <c r="K174" i="174"/>
  <c r="K175" i="174"/>
  <c r="K179" i="174" s="1"/>
  <c r="J176" i="174"/>
  <c r="J177" i="174"/>
  <c r="J181" i="174"/>
  <c r="J182" i="174"/>
  <c r="J183" i="174"/>
  <c r="J184" i="174"/>
  <c r="J185" i="174"/>
  <c r="K186" i="174"/>
  <c r="K187" i="174" s="1"/>
  <c r="K188" i="174"/>
  <c r="K189" i="174"/>
  <c r="K193" i="174" s="1"/>
  <c r="J190" i="174"/>
  <c r="J191" i="174"/>
  <c r="J5" i="173"/>
  <c r="J6" i="173"/>
  <c r="J7" i="173"/>
  <c r="J8" i="173"/>
  <c r="J9" i="173"/>
  <c r="K10" i="173"/>
  <c r="K11" i="173"/>
  <c r="K12" i="173"/>
  <c r="K13" i="173"/>
  <c r="K17" i="173" s="1"/>
  <c r="J14" i="173"/>
  <c r="J15" i="173"/>
  <c r="J19" i="173"/>
  <c r="J20" i="173"/>
  <c r="J21" i="173"/>
  <c r="J22" i="173"/>
  <c r="J23" i="173"/>
  <c r="K24" i="173"/>
  <c r="K25" i="173" s="1"/>
  <c r="K26" i="173"/>
  <c r="K27" i="173"/>
  <c r="K31" i="173" s="1"/>
  <c r="N27" i="173"/>
  <c r="J28" i="173"/>
  <c r="J29" i="173"/>
  <c r="J33" i="173"/>
  <c r="J34" i="173"/>
  <c r="J35" i="173"/>
  <c r="J36" i="173"/>
  <c r="J37" i="173"/>
  <c r="J38" i="173"/>
  <c r="K38" i="173"/>
  <c r="K39" i="173" s="1"/>
  <c r="J39" i="173"/>
  <c r="K40" i="173"/>
  <c r="K41" i="173"/>
  <c r="K45" i="173" s="1"/>
  <c r="J42" i="173"/>
  <c r="J43" i="173"/>
  <c r="J49" i="173"/>
  <c r="J50" i="173"/>
  <c r="J51" i="173"/>
  <c r="J52" i="173"/>
  <c r="J53" i="173"/>
  <c r="K54" i="173"/>
  <c r="K55" i="173" s="1"/>
  <c r="K56" i="173"/>
  <c r="K57" i="173"/>
  <c r="K61" i="173" s="1"/>
  <c r="J58" i="173"/>
  <c r="J59" i="173"/>
  <c r="J63" i="173"/>
  <c r="J64" i="173"/>
  <c r="J65" i="173"/>
  <c r="J66" i="173"/>
  <c r="J67" i="173"/>
  <c r="K68" i="173"/>
  <c r="K70" i="173"/>
  <c r="K71" i="173"/>
  <c r="K75" i="173" s="1"/>
  <c r="J72" i="173"/>
  <c r="J73" i="173"/>
  <c r="J79" i="173"/>
  <c r="J80" i="173"/>
  <c r="J81" i="173"/>
  <c r="J82" i="173"/>
  <c r="J83" i="173"/>
  <c r="K84" i="173"/>
  <c r="K85" i="173" s="1"/>
  <c r="K86" i="173"/>
  <c r="K87" i="173"/>
  <c r="K91" i="173" s="1"/>
  <c r="J88" i="173"/>
  <c r="J89" i="173"/>
  <c r="J93" i="173"/>
  <c r="J94" i="173"/>
  <c r="J95" i="173"/>
  <c r="J96" i="173"/>
  <c r="J97" i="173"/>
  <c r="J98" i="173"/>
  <c r="K98" i="173"/>
  <c r="K99" i="173" s="1"/>
  <c r="K100" i="173"/>
  <c r="K101" i="173"/>
  <c r="K105" i="173" s="1"/>
  <c r="J102" i="173"/>
  <c r="J103" i="173"/>
  <c r="J109" i="173"/>
  <c r="J110" i="173"/>
  <c r="J111" i="173"/>
  <c r="J112" i="173"/>
  <c r="J113" i="173"/>
  <c r="K114" i="173"/>
  <c r="K115" i="173" s="1"/>
  <c r="K116" i="173"/>
  <c r="K117" i="173"/>
  <c r="K121" i="173" s="1"/>
  <c r="J118" i="173"/>
  <c r="J119" i="173"/>
  <c r="J125" i="173"/>
  <c r="J126" i="173"/>
  <c r="J127" i="173"/>
  <c r="J128" i="173"/>
  <c r="J129" i="173"/>
  <c r="K130" i="173"/>
  <c r="K131" i="173" s="1"/>
  <c r="K132" i="173"/>
  <c r="K133" i="173"/>
  <c r="K137" i="173" s="1"/>
  <c r="J134" i="173"/>
  <c r="J135" i="173"/>
  <c r="J139" i="173"/>
  <c r="J140" i="173"/>
  <c r="J141" i="173"/>
  <c r="J142" i="173"/>
  <c r="J143" i="173"/>
  <c r="K144" i="173"/>
  <c r="K145" i="173" s="1"/>
  <c r="K146" i="173"/>
  <c r="K147" i="173"/>
  <c r="K151" i="173" s="1"/>
  <c r="J148" i="173"/>
  <c r="J149" i="173"/>
  <c r="J153" i="173"/>
  <c r="J154" i="173"/>
  <c r="J155" i="173"/>
  <c r="J156" i="173"/>
  <c r="J157" i="173"/>
  <c r="K158" i="173"/>
  <c r="K159" i="173" s="1"/>
  <c r="K160" i="173"/>
  <c r="K161" i="173"/>
  <c r="K165" i="173" s="1"/>
  <c r="J162" i="173"/>
  <c r="J163" i="173"/>
  <c r="J167" i="173"/>
  <c r="J168" i="173"/>
  <c r="J169" i="173"/>
  <c r="J170" i="173"/>
  <c r="J171" i="173"/>
  <c r="K172" i="173"/>
  <c r="K173" i="173" s="1"/>
  <c r="K174" i="173"/>
  <c r="K175" i="173"/>
  <c r="K179" i="173" s="1"/>
  <c r="J176" i="173"/>
  <c r="J177" i="173"/>
  <c r="J181" i="173"/>
  <c r="J182" i="173"/>
  <c r="J183" i="173"/>
  <c r="J184" i="173"/>
  <c r="J185" i="173"/>
  <c r="K186" i="173"/>
  <c r="K187" i="173" s="1"/>
  <c r="K188" i="173"/>
  <c r="K189" i="173"/>
  <c r="K193" i="173" s="1"/>
  <c r="J190" i="173"/>
  <c r="J191" i="173"/>
  <c r="J5" i="172"/>
  <c r="J6" i="172"/>
  <c r="J7" i="172"/>
  <c r="J8" i="172"/>
  <c r="J9" i="172"/>
  <c r="K10" i="172"/>
  <c r="K11" i="172"/>
  <c r="K12" i="172"/>
  <c r="K13" i="172"/>
  <c r="K17" i="172" s="1"/>
  <c r="J14" i="172"/>
  <c r="J15" i="172"/>
  <c r="J19" i="172"/>
  <c r="J20" i="172"/>
  <c r="J21" i="172"/>
  <c r="J22" i="172"/>
  <c r="J23" i="172"/>
  <c r="J24" i="172"/>
  <c r="K24" i="172"/>
  <c r="K25" i="172" s="1"/>
  <c r="K26" i="172"/>
  <c r="K27" i="172"/>
  <c r="K31" i="172" s="1"/>
  <c r="J28" i="172"/>
  <c r="J29" i="172"/>
  <c r="J33" i="172"/>
  <c r="J34" i="172"/>
  <c r="J35" i="172"/>
  <c r="J36" i="172"/>
  <c r="J37" i="172"/>
  <c r="J38" i="172"/>
  <c r="K38" i="172"/>
  <c r="K39" i="172" s="1"/>
  <c r="J39" i="172"/>
  <c r="K40" i="172"/>
  <c r="K41" i="172"/>
  <c r="K45" i="172" s="1"/>
  <c r="J42" i="172"/>
  <c r="J43" i="172"/>
  <c r="J49" i="172"/>
  <c r="J50" i="172"/>
  <c r="J51" i="172"/>
  <c r="J52" i="172"/>
  <c r="J53" i="172"/>
  <c r="J54" i="172"/>
  <c r="K54" i="172"/>
  <c r="K55" i="172" s="1"/>
  <c r="K56" i="172"/>
  <c r="K57" i="172"/>
  <c r="J58" i="172"/>
  <c r="J59" i="172"/>
  <c r="J60" i="172"/>
  <c r="K61" i="172"/>
  <c r="J63" i="172"/>
  <c r="J64" i="172"/>
  <c r="J65" i="172"/>
  <c r="J66" i="172"/>
  <c r="J67" i="172"/>
  <c r="K68" i="172"/>
  <c r="K70" i="172"/>
  <c r="K71" i="172"/>
  <c r="K75" i="172" s="1"/>
  <c r="J72" i="172"/>
  <c r="J73" i="172"/>
  <c r="J79" i="172"/>
  <c r="J80" i="172"/>
  <c r="J81" i="172"/>
  <c r="J82" i="172"/>
  <c r="J83" i="172"/>
  <c r="J84" i="172"/>
  <c r="K84" i="172"/>
  <c r="K85" i="172" s="1"/>
  <c r="K86" i="172"/>
  <c r="K87" i="172"/>
  <c r="K91" i="172" s="1"/>
  <c r="J88" i="172"/>
  <c r="J89" i="172"/>
  <c r="J93" i="172"/>
  <c r="J94" i="172"/>
  <c r="J95" i="172"/>
  <c r="J96" i="172"/>
  <c r="J97" i="172"/>
  <c r="J98" i="172"/>
  <c r="K98" i="172"/>
  <c r="K99" i="172" s="1"/>
  <c r="K100" i="172"/>
  <c r="K101" i="172"/>
  <c r="K105" i="172" s="1"/>
  <c r="J102" i="172"/>
  <c r="J103" i="172"/>
  <c r="J109" i="172"/>
  <c r="J110" i="172"/>
  <c r="J111" i="172"/>
  <c r="J112" i="172"/>
  <c r="J113" i="172"/>
  <c r="K114" i="172"/>
  <c r="K115" i="172" s="1"/>
  <c r="K116" i="172"/>
  <c r="K117" i="172"/>
  <c r="K121" i="172" s="1"/>
  <c r="J118" i="172"/>
  <c r="J119" i="172"/>
  <c r="J125" i="172"/>
  <c r="J126" i="172"/>
  <c r="J127" i="172"/>
  <c r="J128" i="172"/>
  <c r="J129" i="172"/>
  <c r="K130" i="172"/>
  <c r="K131" i="172" s="1"/>
  <c r="K132" i="172"/>
  <c r="K133" i="172"/>
  <c r="K137" i="172" s="1"/>
  <c r="J134" i="172"/>
  <c r="J135" i="172"/>
  <c r="J139" i="172"/>
  <c r="J140" i="172"/>
  <c r="J141" i="172"/>
  <c r="J142" i="172"/>
  <c r="J143" i="172"/>
  <c r="K144" i="172"/>
  <c r="K145" i="172" s="1"/>
  <c r="K146" i="172"/>
  <c r="K147" i="172"/>
  <c r="K151" i="172" s="1"/>
  <c r="J148" i="172"/>
  <c r="J149" i="172"/>
  <c r="J153" i="172"/>
  <c r="J154" i="172"/>
  <c r="J155" i="172"/>
  <c r="J156" i="172"/>
  <c r="J157" i="172"/>
  <c r="K158" i="172"/>
  <c r="K159" i="172" s="1"/>
  <c r="K160" i="172"/>
  <c r="K161" i="172"/>
  <c r="K165" i="172" s="1"/>
  <c r="J162" i="172"/>
  <c r="J163" i="172"/>
  <c r="J167" i="172"/>
  <c r="J168" i="172"/>
  <c r="J169" i="172"/>
  <c r="J170" i="172"/>
  <c r="J171" i="172"/>
  <c r="K172" i="172"/>
  <c r="K173" i="172" s="1"/>
  <c r="K174" i="172"/>
  <c r="K175" i="172"/>
  <c r="K179" i="172" s="1"/>
  <c r="J176" i="172"/>
  <c r="J177" i="172"/>
  <c r="J181" i="172"/>
  <c r="J182" i="172"/>
  <c r="J183" i="172"/>
  <c r="J184" i="172"/>
  <c r="J185" i="172"/>
  <c r="J186" i="172"/>
  <c r="K186" i="172"/>
  <c r="K187" i="172" s="1"/>
  <c r="K188" i="172"/>
  <c r="K189" i="172"/>
  <c r="K193" i="172" s="1"/>
  <c r="J190" i="172"/>
  <c r="J191" i="172"/>
  <c r="J5" i="171"/>
  <c r="J6" i="171"/>
  <c r="J7" i="171"/>
  <c r="J8" i="171"/>
  <c r="J9" i="171"/>
  <c r="K10" i="171"/>
  <c r="K11" i="171"/>
  <c r="K12" i="171"/>
  <c r="K13" i="171"/>
  <c r="K17" i="171" s="1"/>
  <c r="J14" i="171"/>
  <c r="J15" i="171"/>
  <c r="J19" i="171"/>
  <c r="J20" i="171"/>
  <c r="J21" i="171"/>
  <c r="J22" i="171"/>
  <c r="J23" i="171"/>
  <c r="K24" i="171"/>
  <c r="K25" i="171" s="1"/>
  <c r="K26" i="171"/>
  <c r="K27" i="171"/>
  <c r="K31" i="171" s="1"/>
  <c r="J28" i="171"/>
  <c r="J29" i="171"/>
  <c r="J33" i="171"/>
  <c r="J34" i="171"/>
  <c r="J35" i="171"/>
  <c r="J36" i="171"/>
  <c r="J37" i="171"/>
  <c r="K38" i="171"/>
  <c r="K39" i="171" s="1"/>
  <c r="K40" i="171"/>
  <c r="K41" i="171"/>
  <c r="K45" i="171" s="1"/>
  <c r="J42" i="171"/>
  <c r="J43" i="171"/>
  <c r="J49" i="171"/>
  <c r="J50" i="171"/>
  <c r="J51" i="171"/>
  <c r="J52" i="171"/>
  <c r="J53" i="171"/>
  <c r="J54" i="171"/>
  <c r="K54" i="171"/>
  <c r="K55" i="171" s="1"/>
  <c r="K56" i="171"/>
  <c r="K57" i="171"/>
  <c r="K61" i="171" s="1"/>
  <c r="J58" i="171"/>
  <c r="J59" i="171"/>
  <c r="J63" i="171"/>
  <c r="J64" i="171"/>
  <c r="J65" i="171"/>
  <c r="J66" i="171"/>
  <c r="J67" i="171"/>
  <c r="K68" i="171"/>
  <c r="K69" i="171" s="1"/>
  <c r="K70" i="171"/>
  <c r="K71" i="171"/>
  <c r="K75" i="171" s="1"/>
  <c r="J72" i="171"/>
  <c r="J73" i="171"/>
  <c r="J79" i="171"/>
  <c r="J80" i="171"/>
  <c r="J81" i="171"/>
  <c r="J82" i="171"/>
  <c r="J83" i="171"/>
  <c r="J84" i="171"/>
  <c r="K84" i="171"/>
  <c r="K85" i="171" s="1"/>
  <c r="K86" i="171"/>
  <c r="K87" i="171"/>
  <c r="K91" i="171" s="1"/>
  <c r="J88" i="171"/>
  <c r="J89" i="171"/>
  <c r="J93" i="171"/>
  <c r="J94" i="171"/>
  <c r="J95" i="171"/>
  <c r="J96" i="171"/>
  <c r="J97" i="171"/>
  <c r="J98" i="171"/>
  <c r="K98" i="171"/>
  <c r="K99" i="171" s="1"/>
  <c r="K100" i="171"/>
  <c r="K101" i="171"/>
  <c r="K105" i="171" s="1"/>
  <c r="J102" i="171"/>
  <c r="J103" i="171"/>
  <c r="J109" i="171"/>
  <c r="J110" i="171"/>
  <c r="J111" i="171"/>
  <c r="J112" i="171"/>
  <c r="J113" i="171"/>
  <c r="K114" i="171"/>
  <c r="K115" i="171" s="1"/>
  <c r="K116" i="171"/>
  <c r="K117" i="171"/>
  <c r="K121" i="171" s="1"/>
  <c r="J118" i="171"/>
  <c r="J119" i="171"/>
  <c r="J125" i="171"/>
  <c r="J126" i="171"/>
  <c r="J127" i="171"/>
  <c r="J128" i="171"/>
  <c r="J129" i="171"/>
  <c r="K130" i="171"/>
  <c r="K131" i="171" s="1"/>
  <c r="K132" i="171"/>
  <c r="K133" i="171"/>
  <c r="K137" i="171" s="1"/>
  <c r="J134" i="171"/>
  <c r="J135" i="171"/>
  <c r="J139" i="171"/>
  <c r="J140" i="171"/>
  <c r="J141" i="171"/>
  <c r="J142" i="171"/>
  <c r="J143" i="171"/>
  <c r="K144" i="171"/>
  <c r="K145" i="171" s="1"/>
  <c r="K146" i="171"/>
  <c r="K147" i="171"/>
  <c r="K151" i="171" s="1"/>
  <c r="J148" i="171"/>
  <c r="J149" i="171"/>
  <c r="J153" i="171"/>
  <c r="J154" i="171"/>
  <c r="J155" i="171"/>
  <c r="J156" i="171"/>
  <c r="J157" i="171"/>
  <c r="K158" i="171"/>
  <c r="K159" i="171" s="1"/>
  <c r="K160" i="171"/>
  <c r="K161" i="171"/>
  <c r="K165" i="171" s="1"/>
  <c r="J162" i="171"/>
  <c r="J163" i="171"/>
  <c r="J167" i="171"/>
  <c r="J168" i="171"/>
  <c r="J169" i="171"/>
  <c r="J170" i="171"/>
  <c r="J171" i="171"/>
  <c r="K172" i="171"/>
  <c r="K173" i="171" s="1"/>
  <c r="K174" i="171"/>
  <c r="K175" i="171"/>
  <c r="K179" i="171" s="1"/>
  <c r="J176" i="171"/>
  <c r="J177" i="171"/>
  <c r="J181" i="171"/>
  <c r="J182" i="171"/>
  <c r="J183" i="171"/>
  <c r="J184" i="171"/>
  <c r="J185" i="171"/>
  <c r="K186" i="171"/>
  <c r="K187" i="171" s="1"/>
  <c r="K188" i="171"/>
  <c r="K189" i="171"/>
  <c r="K193" i="171" s="1"/>
  <c r="J190" i="171"/>
  <c r="J191" i="171"/>
  <c r="J5" i="170"/>
  <c r="J6" i="170"/>
  <c r="J7" i="170"/>
  <c r="J8" i="170"/>
  <c r="J9" i="170"/>
  <c r="K10" i="170"/>
  <c r="K11" i="170"/>
  <c r="K12" i="170"/>
  <c r="K13" i="170"/>
  <c r="K17" i="170" s="1"/>
  <c r="J14" i="170"/>
  <c r="J15" i="170"/>
  <c r="J19" i="170"/>
  <c r="J20" i="170"/>
  <c r="J21" i="170"/>
  <c r="J22" i="170"/>
  <c r="J23" i="170"/>
  <c r="K24" i="170"/>
  <c r="K25" i="170" s="1"/>
  <c r="K26" i="170"/>
  <c r="K27" i="170"/>
  <c r="K31" i="170" s="1"/>
  <c r="J28" i="170"/>
  <c r="J29" i="170"/>
  <c r="J33" i="170"/>
  <c r="J34" i="170"/>
  <c r="J35" i="170"/>
  <c r="J36" i="170"/>
  <c r="J37" i="170"/>
  <c r="J38" i="170"/>
  <c r="K38" i="170"/>
  <c r="K39" i="170" s="1"/>
  <c r="J39" i="170"/>
  <c r="K40" i="170"/>
  <c r="K41" i="170"/>
  <c r="K45" i="170" s="1"/>
  <c r="J42" i="170"/>
  <c r="J43" i="170"/>
  <c r="J49" i="170"/>
  <c r="J50" i="170"/>
  <c r="J51" i="170"/>
  <c r="J52" i="170"/>
  <c r="J53" i="170"/>
  <c r="J54" i="170"/>
  <c r="K54" i="170"/>
  <c r="K55" i="170" s="1"/>
  <c r="K56" i="170"/>
  <c r="K57" i="170"/>
  <c r="K61" i="170" s="1"/>
  <c r="J58" i="170"/>
  <c r="J59" i="170"/>
  <c r="J63" i="170"/>
  <c r="J64" i="170"/>
  <c r="J65" i="170"/>
  <c r="J66" i="170"/>
  <c r="J67" i="170"/>
  <c r="J68" i="170"/>
  <c r="K68" i="170"/>
  <c r="K70" i="170"/>
  <c r="K71" i="170"/>
  <c r="K75" i="170" s="1"/>
  <c r="J72" i="170"/>
  <c r="J73" i="170"/>
  <c r="J79" i="170"/>
  <c r="J80" i="170"/>
  <c r="J81" i="170"/>
  <c r="J82" i="170"/>
  <c r="J83" i="170"/>
  <c r="J84" i="170"/>
  <c r="K84" i="170"/>
  <c r="K85" i="170" s="1"/>
  <c r="K86" i="170"/>
  <c r="K87" i="170"/>
  <c r="K91" i="170" s="1"/>
  <c r="J88" i="170"/>
  <c r="J89" i="170"/>
  <c r="J93" i="170"/>
  <c r="J94" i="170"/>
  <c r="J95" i="170"/>
  <c r="J96" i="170"/>
  <c r="J97" i="170"/>
  <c r="K98" i="170"/>
  <c r="K99" i="170" s="1"/>
  <c r="K100" i="170"/>
  <c r="K101" i="170"/>
  <c r="K105" i="170" s="1"/>
  <c r="J102" i="170"/>
  <c r="J103" i="170"/>
  <c r="J109" i="170"/>
  <c r="J110" i="170"/>
  <c r="J111" i="170"/>
  <c r="J112" i="170"/>
  <c r="J113" i="170"/>
  <c r="K114" i="170"/>
  <c r="K115" i="170" s="1"/>
  <c r="K116" i="170"/>
  <c r="K117" i="170"/>
  <c r="K121" i="170" s="1"/>
  <c r="J118" i="170"/>
  <c r="J119" i="170"/>
  <c r="J125" i="170"/>
  <c r="J126" i="170"/>
  <c r="J127" i="170"/>
  <c r="J128" i="170"/>
  <c r="J129" i="170"/>
  <c r="K130" i="170"/>
  <c r="K131" i="170" s="1"/>
  <c r="K132" i="170"/>
  <c r="K133" i="170"/>
  <c r="K137" i="170" s="1"/>
  <c r="J134" i="170"/>
  <c r="J135" i="170"/>
  <c r="J139" i="170"/>
  <c r="J140" i="170"/>
  <c r="J141" i="170"/>
  <c r="J142" i="170"/>
  <c r="J143" i="170"/>
  <c r="K144" i="170"/>
  <c r="K145" i="170" s="1"/>
  <c r="K146" i="170"/>
  <c r="K147" i="170"/>
  <c r="K151" i="170" s="1"/>
  <c r="J148" i="170"/>
  <c r="J149" i="170"/>
  <c r="J153" i="170"/>
  <c r="J154" i="170"/>
  <c r="J155" i="170"/>
  <c r="J156" i="170"/>
  <c r="J157" i="170"/>
  <c r="K158" i="170"/>
  <c r="K159" i="170" s="1"/>
  <c r="K160" i="170"/>
  <c r="K161" i="170"/>
  <c r="K165" i="170" s="1"/>
  <c r="J162" i="170"/>
  <c r="J163" i="170"/>
  <c r="J167" i="170"/>
  <c r="J168" i="170"/>
  <c r="J169" i="170"/>
  <c r="J170" i="170"/>
  <c r="J171" i="170"/>
  <c r="K172" i="170"/>
  <c r="K173" i="170" s="1"/>
  <c r="K174" i="170"/>
  <c r="K175" i="170"/>
  <c r="K179" i="170" s="1"/>
  <c r="J176" i="170"/>
  <c r="J177" i="170"/>
  <c r="J181" i="170"/>
  <c r="J182" i="170"/>
  <c r="J183" i="170"/>
  <c r="J184" i="170"/>
  <c r="J185" i="170"/>
  <c r="K186" i="170"/>
  <c r="K187" i="170" s="1"/>
  <c r="K188" i="170"/>
  <c r="K189" i="170"/>
  <c r="K193" i="170" s="1"/>
  <c r="J190" i="170"/>
  <c r="J191" i="170"/>
  <c r="J5" i="169"/>
  <c r="J6" i="169"/>
  <c r="J7" i="169"/>
  <c r="J8" i="169"/>
  <c r="J9" i="169"/>
  <c r="K10" i="169"/>
  <c r="K11" i="169"/>
  <c r="K12" i="169"/>
  <c r="K13" i="169"/>
  <c r="K17" i="169" s="1"/>
  <c r="J14" i="169"/>
  <c r="J15" i="169"/>
  <c r="J19" i="169"/>
  <c r="J20" i="169"/>
  <c r="J21" i="169"/>
  <c r="J22" i="169"/>
  <c r="J23" i="169"/>
  <c r="J24" i="169"/>
  <c r="K24" i="169"/>
  <c r="K25" i="169" s="1"/>
  <c r="K26" i="169"/>
  <c r="K27" i="169"/>
  <c r="K31" i="169" s="1"/>
  <c r="J28" i="169"/>
  <c r="J29" i="169"/>
  <c r="J33" i="169"/>
  <c r="J34" i="169"/>
  <c r="J35" i="169"/>
  <c r="J36" i="169"/>
  <c r="J37" i="169"/>
  <c r="J38" i="169"/>
  <c r="K38" i="169"/>
  <c r="K39" i="169" s="1"/>
  <c r="J39" i="169"/>
  <c r="K40" i="169"/>
  <c r="K41" i="169"/>
  <c r="K45" i="169" s="1"/>
  <c r="J42" i="169"/>
  <c r="J43" i="169"/>
  <c r="J49" i="169"/>
  <c r="J50" i="169"/>
  <c r="J51" i="169"/>
  <c r="J52" i="169"/>
  <c r="J53" i="169"/>
  <c r="J54" i="169"/>
  <c r="K54" i="169"/>
  <c r="K55" i="169" s="1"/>
  <c r="J55" i="169"/>
  <c r="K56" i="169"/>
  <c r="K57" i="169"/>
  <c r="K61" i="169" s="1"/>
  <c r="J58" i="169"/>
  <c r="J59" i="169"/>
  <c r="J63" i="169"/>
  <c r="J64" i="169"/>
  <c r="J65" i="169"/>
  <c r="J66" i="169"/>
  <c r="J67" i="169"/>
  <c r="K68" i="169"/>
  <c r="K69" i="169" s="1"/>
  <c r="K70" i="169"/>
  <c r="K71" i="169"/>
  <c r="K75" i="169" s="1"/>
  <c r="J72" i="169"/>
  <c r="J73" i="169"/>
  <c r="J79" i="169"/>
  <c r="J80" i="169"/>
  <c r="J81" i="169"/>
  <c r="J82" i="169"/>
  <c r="J83" i="169"/>
  <c r="J84" i="169"/>
  <c r="K84" i="169"/>
  <c r="K85" i="169" s="1"/>
  <c r="K86" i="169"/>
  <c r="K87" i="169"/>
  <c r="K91" i="169" s="1"/>
  <c r="J88" i="169"/>
  <c r="J89" i="169"/>
  <c r="J93" i="169"/>
  <c r="J94" i="169"/>
  <c r="J95" i="169"/>
  <c r="J96" i="169"/>
  <c r="J97" i="169"/>
  <c r="J98" i="169"/>
  <c r="K98" i="169"/>
  <c r="K99" i="169" s="1"/>
  <c r="K100" i="169"/>
  <c r="K101" i="169"/>
  <c r="K105" i="169" s="1"/>
  <c r="J102" i="169"/>
  <c r="J103" i="169"/>
  <c r="J109" i="169"/>
  <c r="J110" i="169"/>
  <c r="J111" i="169"/>
  <c r="J112" i="169"/>
  <c r="J113" i="169"/>
  <c r="K114" i="169"/>
  <c r="K115" i="169" s="1"/>
  <c r="K116" i="169"/>
  <c r="K117" i="169"/>
  <c r="K121" i="169" s="1"/>
  <c r="J118" i="169"/>
  <c r="J119" i="169"/>
  <c r="J125" i="169"/>
  <c r="J126" i="169"/>
  <c r="J127" i="169"/>
  <c r="J128" i="169"/>
  <c r="J129" i="169"/>
  <c r="K130" i="169"/>
  <c r="K131" i="169" s="1"/>
  <c r="K132" i="169"/>
  <c r="K133" i="169"/>
  <c r="K137" i="169" s="1"/>
  <c r="J134" i="169"/>
  <c r="J135" i="169"/>
  <c r="J139" i="169"/>
  <c r="J140" i="169"/>
  <c r="J141" i="169"/>
  <c r="J142" i="169"/>
  <c r="J143" i="169"/>
  <c r="K144" i="169"/>
  <c r="K145" i="169" s="1"/>
  <c r="K146" i="169"/>
  <c r="K147" i="169"/>
  <c r="K151" i="169" s="1"/>
  <c r="J148" i="169"/>
  <c r="J149" i="169"/>
  <c r="J153" i="169"/>
  <c r="J154" i="169"/>
  <c r="J155" i="169"/>
  <c r="J156" i="169"/>
  <c r="J157" i="169"/>
  <c r="K158" i="169"/>
  <c r="K159" i="169" s="1"/>
  <c r="K160" i="169"/>
  <c r="K161" i="169"/>
  <c r="K165" i="169" s="1"/>
  <c r="J162" i="169"/>
  <c r="J163" i="169"/>
  <c r="J167" i="169"/>
  <c r="J168" i="169"/>
  <c r="J169" i="169"/>
  <c r="J170" i="169"/>
  <c r="J171" i="169"/>
  <c r="J172" i="169"/>
  <c r="K172" i="169"/>
  <c r="K173" i="169" s="1"/>
  <c r="J173" i="169"/>
  <c r="K174" i="169"/>
  <c r="K175" i="169"/>
  <c r="K179" i="169" s="1"/>
  <c r="J176" i="169"/>
  <c r="J177" i="169"/>
  <c r="J181" i="169"/>
  <c r="J182" i="169"/>
  <c r="J183" i="169"/>
  <c r="J184" i="169"/>
  <c r="J185" i="169"/>
  <c r="K186" i="169"/>
  <c r="K187" i="169" s="1"/>
  <c r="K188" i="169"/>
  <c r="K189" i="169"/>
  <c r="K193" i="169" s="1"/>
  <c r="J190" i="169"/>
  <c r="J191" i="169"/>
  <c r="J5" i="168"/>
  <c r="J6" i="168"/>
  <c r="J7" i="168"/>
  <c r="J8" i="168"/>
  <c r="J9" i="168"/>
  <c r="K10" i="168"/>
  <c r="K11" i="168"/>
  <c r="K12" i="168"/>
  <c r="K13" i="168"/>
  <c r="K17" i="168" s="1"/>
  <c r="J14" i="168"/>
  <c r="J15" i="168"/>
  <c r="J19" i="168"/>
  <c r="J20" i="168"/>
  <c r="J21" i="168"/>
  <c r="J22" i="168"/>
  <c r="J23" i="168"/>
  <c r="K24" i="168"/>
  <c r="K25" i="168" s="1"/>
  <c r="K26" i="168"/>
  <c r="K27" i="168"/>
  <c r="K31" i="168" s="1"/>
  <c r="J28" i="168"/>
  <c r="J29" i="168"/>
  <c r="J33" i="168"/>
  <c r="J35" i="168"/>
  <c r="J36" i="168"/>
  <c r="J37" i="168"/>
  <c r="J38" i="168"/>
  <c r="K38" i="168"/>
  <c r="K39" i="168" s="1"/>
  <c r="J39" i="168"/>
  <c r="K40" i="168"/>
  <c r="K41" i="168"/>
  <c r="K45" i="168" s="1"/>
  <c r="J42" i="168"/>
  <c r="J43" i="168"/>
  <c r="J49" i="168"/>
  <c r="J50" i="168"/>
  <c r="J51" i="168"/>
  <c r="J52" i="168"/>
  <c r="J53" i="168"/>
  <c r="K54" i="168"/>
  <c r="K55" i="168" s="1"/>
  <c r="K56" i="168"/>
  <c r="K57" i="168"/>
  <c r="K61" i="168" s="1"/>
  <c r="J58" i="168"/>
  <c r="J59" i="168"/>
  <c r="J63" i="168"/>
  <c r="J64" i="168"/>
  <c r="J65" i="168"/>
  <c r="J66" i="168"/>
  <c r="J67" i="168"/>
  <c r="K68" i="168"/>
  <c r="K70" i="168"/>
  <c r="K71" i="168"/>
  <c r="K75" i="168" s="1"/>
  <c r="J72" i="168"/>
  <c r="J73" i="168"/>
  <c r="J79" i="168"/>
  <c r="J80" i="168"/>
  <c r="J81" i="168"/>
  <c r="J82" i="168"/>
  <c r="J83" i="168"/>
  <c r="K84" i="168"/>
  <c r="K85" i="168" s="1"/>
  <c r="K86" i="168"/>
  <c r="K87" i="168"/>
  <c r="K91" i="168" s="1"/>
  <c r="J88" i="168"/>
  <c r="J89" i="168"/>
  <c r="J93" i="168"/>
  <c r="J94" i="168"/>
  <c r="J95" i="168"/>
  <c r="J96" i="168"/>
  <c r="J97" i="168"/>
  <c r="K98" i="168"/>
  <c r="K99" i="168" s="1"/>
  <c r="M99" i="168"/>
  <c r="K100" i="168"/>
  <c r="K101" i="168"/>
  <c r="K105" i="168" s="1"/>
  <c r="J102" i="168"/>
  <c r="J103" i="168"/>
  <c r="J109" i="168"/>
  <c r="J110" i="168"/>
  <c r="J111" i="168"/>
  <c r="J112" i="168"/>
  <c r="J113" i="168"/>
  <c r="K114" i="168"/>
  <c r="K115" i="168" s="1"/>
  <c r="K116" i="168"/>
  <c r="K117" i="168"/>
  <c r="K121" i="168" s="1"/>
  <c r="J118" i="168"/>
  <c r="J119" i="168"/>
  <c r="J125" i="168"/>
  <c r="J126" i="168"/>
  <c r="J127" i="168"/>
  <c r="J128" i="168"/>
  <c r="J129" i="168"/>
  <c r="K130" i="168"/>
  <c r="K131" i="168" s="1"/>
  <c r="K132" i="168"/>
  <c r="K133" i="168"/>
  <c r="K137" i="168" s="1"/>
  <c r="J134" i="168"/>
  <c r="J135" i="168"/>
  <c r="J139" i="168"/>
  <c r="J140" i="168"/>
  <c r="J141" i="168"/>
  <c r="J142" i="168"/>
  <c r="J143" i="168"/>
  <c r="K144" i="168"/>
  <c r="K145" i="168" s="1"/>
  <c r="K146" i="168"/>
  <c r="K147" i="168"/>
  <c r="K151" i="168" s="1"/>
  <c r="J148" i="168"/>
  <c r="J149" i="168"/>
  <c r="J153" i="168"/>
  <c r="J154" i="168"/>
  <c r="J155" i="168"/>
  <c r="J156" i="168"/>
  <c r="J157" i="168"/>
  <c r="K158" i="168"/>
  <c r="K159" i="168" s="1"/>
  <c r="K160" i="168"/>
  <c r="K161" i="168"/>
  <c r="K165" i="168" s="1"/>
  <c r="J162" i="168"/>
  <c r="J163" i="168"/>
  <c r="J167" i="168"/>
  <c r="J168" i="168"/>
  <c r="J169" i="168"/>
  <c r="J170" i="168"/>
  <c r="J171" i="168"/>
  <c r="K172" i="168"/>
  <c r="K173" i="168" s="1"/>
  <c r="K174" i="168"/>
  <c r="K175" i="168"/>
  <c r="K179" i="168" s="1"/>
  <c r="J176" i="168"/>
  <c r="J177" i="168"/>
  <c r="J181" i="168"/>
  <c r="J182" i="168"/>
  <c r="J183" i="168"/>
  <c r="J184" i="168"/>
  <c r="J185" i="168"/>
  <c r="K186" i="168"/>
  <c r="K187" i="168" s="1"/>
  <c r="K188" i="168"/>
  <c r="K189" i="168"/>
  <c r="K193" i="168" s="1"/>
  <c r="J190" i="168"/>
  <c r="J191" i="168"/>
  <c r="J5" i="167"/>
  <c r="J6" i="167"/>
  <c r="J7" i="167"/>
  <c r="J8" i="167"/>
  <c r="J9" i="167"/>
  <c r="K10" i="167"/>
  <c r="K11" i="167"/>
  <c r="K12" i="167"/>
  <c r="K13" i="167"/>
  <c r="K17" i="167" s="1"/>
  <c r="J14" i="167"/>
  <c r="J15" i="167"/>
  <c r="J19" i="167"/>
  <c r="J20" i="167"/>
  <c r="J21" i="167"/>
  <c r="J22" i="167"/>
  <c r="J23" i="167"/>
  <c r="J24" i="167"/>
  <c r="K24" i="167"/>
  <c r="K25" i="167" s="1"/>
  <c r="O24" i="167"/>
  <c r="J25" i="167"/>
  <c r="K26" i="167"/>
  <c r="K27" i="167"/>
  <c r="K31" i="167" s="1"/>
  <c r="J28" i="167"/>
  <c r="J29" i="167"/>
  <c r="J33" i="167"/>
  <c r="J34" i="167"/>
  <c r="J35" i="167"/>
  <c r="J36" i="167"/>
  <c r="J37" i="167"/>
  <c r="J38" i="167"/>
  <c r="K38" i="167"/>
  <c r="K39" i="167" s="1"/>
  <c r="J39" i="167"/>
  <c r="K40" i="167"/>
  <c r="K41" i="167"/>
  <c r="K45" i="167" s="1"/>
  <c r="J42" i="167"/>
  <c r="J43" i="167"/>
  <c r="J49" i="167"/>
  <c r="J50" i="167"/>
  <c r="J51" i="167"/>
  <c r="N51" i="167"/>
  <c r="J52" i="167"/>
  <c r="J53" i="167"/>
  <c r="K54" i="167"/>
  <c r="K55" i="167" s="1"/>
  <c r="K56" i="167"/>
  <c r="K57" i="167"/>
  <c r="K61" i="167" s="1"/>
  <c r="J58" i="167"/>
  <c r="J59" i="167"/>
  <c r="J63" i="167"/>
  <c r="J64" i="167"/>
  <c r="J65" i="167"/>
  <c r="J66" i="167"/>
  <c r="J67" i="167"/>
  <c r="K68" i="167"/>
  <c r="K69" i="167" s="1"/>
  <c r="K70" i="167"/>
  <c r="K71" i="167"/>
  <c r="K75" i="167" s="1"/>
  <c r="J72" i="167"/>
  <c r="J73" i="167"/>
  <c r="J79" i="167"/>
  <c r="J80" i="167"/>
  <c r="J81" i="167"/>
  <c r="J82" i="167"/>
  <c r="J83" i="167"/>
  <c r="K84" i="167"/>
  <c r="K85" i="167" s="1"/>
  <c r="K86" i="167"/>
  <c r="K87" i="167"/>
  <c r="K91" i="167" s="1"/>
  <c r="J88" i="167"/>
  <c r="J89" i="167"/>
  <c r="J93" i="167"/>
  <c r="J94" i="167"/>
  <c r="J95" i="167"/>
  <c r="J96" i="167"/>
  <c r="J97" i="167"/>
  <c r="K98" i="167"/>
  <c r="K99" i="167" s="1"/>
  <c r="K100" i="167"/>
  <c r="K101" i="167"/>
  <c r="K105" i="167" s="1"/>
  <c r="J102" i="167"/>
  <c r="J103" i="167"/>
  <c r="J109" i="167"/>
  <c r="J110" i="167"/>
  <c r="J111" i="167"/>
  <c r="J112" i="167"/>
  <c r="J113" i="167"/>
  <c r="K114" i="167"/>
  <c r="K115" i="167" s="1"/>
  <c r="K116" i="167"/>
  <c r="K117" i="167"/>
  <c r="K121" i="167" s="1"/>
  <c r="J118" i="167"/>
  <c r="J119" i="167"/>
  <c r="J125" i="167"/>
  <c r="J126" i="167"/>
  <c r="J127" i="167"/>
  <c r="J128" i="167"/>
  <c r="J129" i="167"/>
  <c r="K130" i="167"/>
  <c r="K131" i="167" s="1"/>
  <c r="K132" i="167"/>
  <c r="K133" i="167"/>
  <c r="K137" i="167" s="1"/>
  <c r="J134" i="167"/>
  <c r="J135" i="167"/>
  <c r="J139" i="167"/>
  <c r="J140" i="167"/>
  <c r="J141" i="167"/>
  <c r="J142" i="167"/>
  <c r="J143" i="167"/>
  <c r="K144" i="167"/>
  <c r="K145" i="167" s="1"/>
  <c r="K146" i="167"/>
  <c r="K147" i="167"/>
  <c r="K151" i="167" s="1"/>
  <c r="J148" i="167"/>
  <c r="J149" i="167"/>
  <c r="J153" i="167"/>
  <c r="J154" i="167"/>
  <c r="J155" i="167"/>
  <c r="J156" i="167"/>
  <c r="J157" i="167"/>
  <c r="K158" i="167"/>
  <c r="K159" i="167" s="1"/>
  <c r="K160" i="167"/>
  <c r="K161" i="167"/>
  <c r="K165" i="167" s="1"/>
  <c r="J162" i="167"/>
  <c r="J163" i="167"/>
  <c r="J167" i="167"/>
  <c r="J168" i="167"/>
  <c r="J169" i="167"/>
  <c r="J170" i="167"/>
  <c r="J171" i="167"/>
  <c r="K172" i="167"/>
  <c r="K173" i="167" s="1"/>
  <c r="K174" i="167"/>
  <c r="K175" i="167"/>
  <c r="K179" i="167" s="1"/>
  <c r="J176" i="167"/>
  <c r="J177" i="167"/>
  <c r="J181" i="167"/>
  <c r="J182" i="167"/>
  <c r="J183" i="167"/>
  <c r="J184" i="167"/>
  <c r="J185" i="167"/>
  <c r="K186" i="167"/>
  <c r="K187" i="167" s="1"/>
  <c r="K188" i="167"/>
  <c r="K189" i="167"/>
  <c r="K193" i="167" s="1"/>
  <c r="J190" i="167"/>
  <c r="J191" i="167"/>
  <c r="J5" i="166"/>
  <c r="J6" i="166"/>
  <c r="J7" i="166"/>
  <c r="J8" i="166"/>
  <c r="J9" i="166"/>
  <c r="J10" i="166"/>
  <c r="K10" i="166"/>
  <c r="K11" i="166"/>
  <c r="K12" i="166"/>
  <c r="K13" i="166"/>
  <c r="K17" i="166" s="1"/>
  <c r="J14" i="166"/>
  <c r="J15" i="166"/>
  <c r="J19" i="166"/>
  <c r="J20" i="166"/>
  <c r="J21" i="166"/>
  <c r="J22" i="166"/>
  <c r="J23" i="166"/>
  <c r="J24" i="166"/>
  <c r="K24" i="166"/>
  <c r="K25" i="166" s="1"/>
  <c r="K26" i="166"/>
  <c r="K27" i="166"/>
  <c r="K31" i="166" s="1"/>
  <c r="J28" i="166"/>
  <c r="J29" i="166"/>
  <c r="J30" i="166"/>
  <c r="J33" i="166"/>
  <c r="J34" i="166"/>
  <c r="J35" i="166"/>
  <c r="J36" i="166"/>
  <c r="J37" i="166"/>
  <c r="J38" i="166"/>
  <c r="K38" i="166"/>
  <c r="K39" i="166" s="1"/>
  <c r="K40" i="166"/>
  <c r="K41" i="166"/>
  <c r="K45" i="166" s="1"/>
  <c r="J42" i="166"/>
  <c r="J43" i="166"/>
  <c r="J49" i="166"/>
  <c r="J50" i="166"/>
  <c r="J51" i="166"/>
  <c r="J52" i="166"/>
  <c r="J53" i="166"/>
  <c r="K54" i="166"/>
  <c r="K56" i="166"/>
  <c r="K57" i="166"/>
  <c r="K61" i="166" s="1"/>
  <c r="J58" i="166"/>
  <c r="J59" i="166"/>
  <c r="J63" i="166"/>
  <c r="J64" i="166"/>
  <c r="J65" i="166"/>
  <c r="J66" i="166"/>
  <c r="J67" i="166"/>
  <c r="K68" i="166"/>
  <c r="K69" i="166" s="1"/>
  <c r="K70" i="166"/>
  <c r="K71" i="166"/>
  <c r="K75" i="166" s="1"/>
  <c r="J72" i="166"/>
  <c r="J73" i="166"/>
  <c r="J79" i="166"/>
  <c r="J80" i="166"/>
  <c r="J81" i="166"/>
  <c r="J82" i="166"/>
  <c r="J83" i="166"/>
  <c r="K84" i="166"/>
  <c r="K85" i="166" s="1"/>
  <c r="K86" i="166"/>
  <c r="K87" i="166"/>
  <c r="K91" i="166" s="1"/>
  <c r="J88" i="166"/>
  <c r="J89" i="166"/>
  <c r="J93" i="166"/>
  <c r="J94" i="166"/>
  <c r="J95" i="166"/>
  <c r="J96" i="166"/>
  <c r="J97" i="166"/>
  <c r="J98" i="166"/>
  <c r="K98" i="166"/>
  <c r="K99" i="166" s="1"/>
  <c r="J99" i="166"/>
  <c r="K100" i="166"/>
  <c r="K101" i="166"/>
  <c r="K105" i="166" s="1"/>
  <c r="J102" i="166"/>
  <c r="J103" i="166"/>
  <c r="J109" i="166"/>
  <c r="J110" i="166"/>
  <c r="J111" i="166"/>
  <c r="J112" i="166"/>
  <c r="J113" i="166"/>
  <c r="K114" i="166"/>
  <c r="K115" i="166" s="1"/>
  <c r="K116" i="166"/>
  <c r="K117" i="166"/>
  <c r="K121" i="166" s="1"/>
  <c r="J118" i="166"/>
  <c r="J119" i="166"/>
  <c r="J125" i="166"/>
  <c r="J126" i="166"/>
  <c r="J127" i="166"/>
  <c r="J128" i="166"/>
  <c r="J129" i="166"/>
  <c r="K130" i="166"/>
  <c r="K131" i="166" s="1"/>
  <c r="K132" i="166"/>
  <c r="K133" i="166"/>
  <c r="K137" i="166" s="1"/>
  <c r="J134" i="166"/>
  <c r="J135" i="166"/>
  <c r="J139" i="166"/>
  <c r="J140" i="166"/>
  <c r="J141" i="166"/>
  <c r="J142" i="166"/>
  <c r="J143" i="166"/>
  <c r="K144" i="166"/>
  <c r="K145" i="166" s="1"/>
  <c r="K146" i="166"/>
  <c r="K147" i="166"/>
  <c r="K151" i="166" s="1"/>
  <c r="J148" i="166"/>
  <c r="J149" i="166"/>
  <c r="J153" i="166"/>
  <c r="J154" i="166"/>
  <c r="J155" i="166"/>
  <c r="J156" i="166"/>
  <c r="J157" i="166"/>
  <c r="K158" i="166"/>
  <c r="K159" i="166" s="1"/>
  <c r="K160" i="166"/>
  <c r="K161" i="166"/>
  <c r="K165" i="166" s="1"/>
  <c r="J162" i="166"/>
  <c r="J163" i="166"/>
  <c r="J167" i="166"/>
  <c r="J168" i="166"/>
  <c r="J169" i="166"/>
  <c r="J170" i="166"/>
  <c r="J171" i="166"/>
  <c r="K172" i="166"/>
  <c r="K173" i="166" s="1"/>
  <c r="K174" i="166"/>
  <c r="K175" i="166"/>
  <c r="K179" i="166" s="1"/>
  <c r="J176" i="166"/>
  <c r="J177" i="166"/>
  <c r="J181" i="166"/>
  <c r="J182" i="166"/>
  <c r="J183" i="166"/>
  <c r="J184" i="166"/>
  <c r="J185" i="166"/>
  <c r="K186" i="166"/>
  <c r="K187" i="166" s="1"/>
  <c r="K188" i="166"/>
  <c r="K189" i="166"/>
  <c r="K193" i="166" s="1"/>
  <c r="J190" i="166"/>
  <c r="J191" i="166"/>
  <c r="J5" i="165"/>
  <c r="J6" i="165"/>
  <c r="J7" i="165"/>
  <c r="J8" i="165"/>
  <c r="J9" i="165"/>
  <c r="K10" i="165"/>
  <c r="K11" i="165"/>
  <c r="K12" i="165"/>
  <c r="K13" i="165"/>
  <c r="K17" i="165" s="1"/>
  <c r="J14" i="165"/>
  <c r="J15" i="165"/>
  <c r="J19" i="165"/>
  <c r="J20" i="165"/>
  <c r="J21" i="165"/>
  <c r="J22" i="165"/>
  <c r="J23" i="165"/>
  <c r="J24" i="165"/>
  <c r="K24" i="165"/>
  <c r="K25" i="165" s="1"/>
  <c r="K26" i="165"/>
  <c r="K27" i="165"/>
  <c r="K31" i="165" s="1"/>
  <c r="J28" i="165"/>
  <c r="J29" i="165"/>
  <c r="J33" i="165"/>
  <c r="J34" i="165"/>
  <c r="J35" i="165"/>
  <c r="J36" i="165"/>
  <c r="J37" i="165"/>
  <c r="J38" i="165"/>
  <c r="K38" i="165"/>
  <c r="K39" i="165" s="1"/>
  <c r="K40" i="165"/>
  <c r="K41" i="165"/>
  <c r="K45" i="165" s="1"/>
  <c r="J42" i="165"/>
  <c r="J43" i="165"/>
  <c r="J49" i="165"/>
  <c r="J50" i="165"/>
  <c r="J51" i="165"/>
  <c r="J52" i="165"/>
  <c r="J53" i="165"/>
  <c r="J54" i="165"/>
  <c r="K54" i="165"/>
  <c r="K55" i="165" s="1"/>
  <c r="K56" i="165"/>
  <c r="K57" i="165"/>
  <c r="K61" i="165" s="1"/>
  <c r="J58" i="165"/>
  <c r="J59" i="165"/>
  <c r="J63" i="165"/>
  <c r="J64" i="165"/>
  <c r="J65" i="165"/>
  <c r="N65" i="165"/>
  <c r="J66" i="165"/>
  <c r="J67" i="165"/>
  <c r="J68" i="165"/>
  <c r="K68" i="165"/>
  <c r="K69" i="165" s="1"/>
  <c r="K70" i="165"/>
  <c r="K71" i="165"/>
  <c r="K75" i="165" s="1"/>
  <c r="J72" i="165"/>
  <c r="J73" i="165"/>
  <c r="J79" i="165"/>
  <c r="J80" i="165"/>
  <c r="J81" i="165"/>
  <c r="J82" i="165"/>
  <c r="J83" i="165"/>
  <c r="J84" i="165"/>
  <c r="K84" i="165"/>
  <c r="K85" i="165" s="1"/>
  <c r="K86" i="165"/>
  <c r="K87" i="165"/>
  <c r="K91" i="165" s="1"/>
  <c r="J88" i="165"/>
  <c r="J89" i="165"/>
  <c r="J93" i="165"/>
  <c r="N93" i="165"/>
  <c r="J94" i="165"/>
  <c r="J95" i="165"/>
  <c r="J96" i="165"/>
  <c r="J97" i="165"/>
  <c r="J98" i="165"/>
  <c r="K98" i="165"/>
  <c r="K99" i="165" s="1"/>
  <c r="K100" i="165"/>
  <c r="K101" i="165"/>
  <c r="K105" i="165" s="1"/>
  <c r="J102" i="165"/>
  <c r="J103" i="165"/>
  <c r="J109" i="165"/>
  <c r="J110" i="165"/>
  <c r="J111" i="165"/>
  <c r="J112" i="165"/>
  <c r="J113" i="165"/>
  <c r="K114" i="165"/>
  <c r="K115" i="165" s="1"/>
  <c r="K116" i="165"/>
  <c r="K117" i="165"/>
  <c r="K121" i="165" s="1"/>
  <c r="J118" i="165"/>
  <c r="J119" i="165"/>
  <c r="J125" i="165"/>
  <c r="J126" i="165"/>
  <c r="J127" i="165"/>
  <c r="J128" i="165"/>
  <c r="J129" i="165"/>
  <c r="K130" i="165"/>
  <c r="K131" i="165" s="1"/>
  <c r="K132" i="165"/>
  <c r="K133" i="165"/>
  <c r="K137" i="165" s="1"/>
  <c r="J134" i="165"/>
  <c r="J135" i="165"/>
  <c r="J139" i="165"/>
  <c r="J140" i="165"/>
  <c r="J141" i="165"/>
  <c r="J142" i="165"/>
  <c r="J143" i="165"/>
  <c r="K144" i="165"/>
  <c r="K145" i="165" s="1"/>
  <c r="K146" i="165"/>
  <c r="K147" i="165"/>
  <c r="K151" i="165" s="1"/>
  <c r="J148" i="165"/>
  <c r="J149" i="165"/>
  <c r="J153" i="165"/>
  <c r="J154" i="165"/>
  <c r="J155" i="165"/>
  <c r="J156" i="165"/>
  <c r="J157" i="165"/>
  <c r="K158" i="165"/>
  <c r="K159" i="165" s="1"/>
  <c r="K160" i="165"/>
  <c r="K161" i="165"/>
  <c r="K165" i="165" s="1"/>
  <c r="J162" i="165"/>
  <c r="J163" i="165"/>
  <c r="J167" i="165"/>
  <c r="J168" i="165"/>
  <c r="J169" i="165"/>
  <c r="J170" i="165"/>
  <c r="J171" i="165"/>
  <c r="K172" i="165"/>
  <c r="K173" i="165" s="1"/>
  <c r="K174" i="165"/>
  <c r="K175" i="165"/>
  <c r="K179" i="165" s="1"/>
  <c r="J176" i="165"/>
  <c r="J177" i="165"/>
  <c r="J181" i="165"/>
  <c r="J182" i="165"/>
  <c r="J183" i="165"/>
  <c r="J184" i="165"/>
  <c r="J185" i="165"/>
  <c r="K186" i="165"/>
  <c r="K187" i="165" s="1"/>
  <c r="K188" i="165"/>
  <c r="K189" i="165"/>
  <c r="K193" i="165" s="1"/>
  <c r="J190" i="165"/>
  <c r="J191" i="165"/>
  <c r="J5" i="164"/>
  <c r="J6" i="164"/>
  <c r="J7" i="164"/>
  <c r="J8" i="164"/>
  <c r="J9" i="164"/>
  <c r="K10" i="164"/>
  <c r="K11" i="164"/>
  <c r="K12" i="164"/>
  <c r="K13" i="164"/>
  <c r="K17" i="164" s="1"/>
  <c r="J14" i="164"/>
  <c r="J15" i="164"/>
  <c r="J19" i="164"/>
  <c r="J20" i="164"/>
  <c r="J21" i="164"/>
  <c r="J22" i="164"/>
  <c r="J23" i="164"/>
  <c r="K24" i="164"/>
  <c r="K25" i="164" s="1"/>
  <c r="K26" i="164"/>
  <c r="K27" i="164"/>
  <c r="K31" i="164" s="1"/>
  <c r="J28" i="164"/>
  <c r="J29" i="164"/>
  <c r="J33" i="164"/>
  <c r="J34" i="164"/>
  <c r="J35" i="164"/>
  <c r="J36" i="164"/>
  <c r="J37" i="164"/>
  <c r="J38" i="164"/>
  <c r="K38" i="164"/>
  <c r="K39" i="164" s="1"/>
  <c r="K40" i="164"/>
  <c r="K41" i="164"/>
  <c r="K45" i="164" s="1"/>
  <c r="J42" i="164"/>
  <c r="J43" i="164"/>
  <c r="J49" i="164"/>
  <c r="J50" i="164"/>
  <c r="J51" i="164"/>
  <c r="J52" i="164"/>
  <c r="J53" i="164"/>
  <c r="J54" i="164"/>
  <c r="K54" i="164"/>
  <c r="K55" i="164" s="1"/>
  <c r="K56" i="164"/>
  <c r="K57" i="164"/>
  <c r="K61" i="164" s="1"/>
  <c r="J58" i="164"/>
  <c r="J59" i="164"/>
  <c r="J63" i="164"/>
  <c r="J64" i="164"/>
  <c r="J65" i="164"/>
  <c r="J66" i="164"/>
  <c r="J67" i="164"/>
  <c r="K68" i="164"/>
  <c r="K69" i="164" s="1"/>
  <c r="K70" i="164"/>
  <c r="K71" i="164"/>
  <c r="K75" i="164" s="1"/>
  <c r="J72" i="164"/>
  <c r="J73" i="164"/>
  <c r="J79" i="164"/>
  <c r="J80" i="164"/>
  <c r="J81" i="164"/>
  <c r="J82" i="164"/>
  <c r="J83" i="164"/>
  <c r="K84" i="164"/>
  <c r="K85" i="164" s="1"/>
  <c r="K86" i="164"/>
  <c r="K87" i="164"/>
  <c r="K91" i="164" s="1"/>
  <c r="J88" i="164"/>
  <c r="J89" i="164"/>
  <c r="J93" i="164"/>
  <c r="J94" i="164"/>
  <c r="J95" i="164"/>
  <c r="J96" i="164"/>
  <c r="J97" i="164"/>
  <c r="J98" i="164"/>
  <c r="K98" i="164"/>
  <c r="K99" i="164" s="1"/>
  <c r="K100" i="164"/>
  <c r="K101" i="164"/>
  <c r="K105" i="164" s="1"/>
  <c r="J102" i="164"/>
  <c r="J103" i="164"/>
  <c r="J109" i="164"/>
  <c r="J110" i="164"/>
  <c r="J111" i="164"/>
  <c r="J112" i="164"/>
  <c r="J113" i="164"/>
  <c r="K114" i="164"/>
  <c r="K115" i="164" s="1"/>
  <c r="K116" i="164"/>
  <c r="K117" i="164"/>
  <c r="K121" i="164" s="1"/>
  <c r="J118" i="164"/>
  <c r="J119" i="164"/>
  <c r="J125" i="164"/>
  <c r="J126" i="164"/>
  <c r="J127" i="164"/>
  <c r="J128" i="164"/>
  <c r="J129" i="164"/>
  <c r="K130" i="164"/>
  <c r="K131" i="164" s="1"/>
  <c r="K132" i="164"/>
  <c r="K133" i="164"/>
  <c r="K137" i="164" s="1"/>
  <c r="J134" i="164"/>
  <c r="J135" i="164"/>
  <c r="J139" i="164"/>
  <c r="K144" i="164"/>
  <c r="K145" i="164" s="1"/>
  <c r="K146" i="164"/>
  <c r="K147" i="164"/>
  <c r="K151" i="164" s="1"/>
  <c r="J153" i="164"/>
  <c r="K158" i="164"/>
  <c r="K159" i="164" s="1"/>
  <c r="K160" i="164"/>
  <c r="K161" i="164"/>
  <c r="K165" i="164" s="1"/>
  <c r="J167" i="164"/>
  <c r="K172" i="164"/>
  <c r="K173" i="164" s="1"/>
  <c r="K174" i="164"/>
  <c r="K175" i="164"/>
  <c r="K179" i="164" s="1"/>
  <c r="J181" i="164"/>
  <c r="K186" i="164"/>
  <c r="K187" i="164" s="1"/>
  <c r="K188" i="164"/>
  <c r="K189" i="164"/>
  <c r="K193" i="164" s="1"/>
  <c r="J5" i="163"/>
  <c r="J6" i="163"/>
  <c r="J7" i="163"/>
  <c r="J8" i="163"/>
  <c r="J9" i="163"/>
  <c r="K10" i="163"/>
  <c r="K11" i="163"/>
  <c r="K12" i="163"/>
  <c r="K13" i="163"/>
  <c r="K17" i="163" s="1"/>
  <c r="J14" i="163"/>
  <c r="J15" i="163"/>
  <c r="J19" i="163"/>
  <c r="J20" i="163"/>
  <c r="J21" i="163"/>
  <c r="J22" i="163"/>
  <c r="J23" i="163"/>
  <c r="J24" i="163"/>
  <c r="K24" i="163"/>
  <c r="K25" i="163" s="1"/>
  <c r="K26" i="163"/>
  <c r="K27" i="163"/>
  <c r="K31" i="163" s="1"/>
  <c r="J28" i="163"/>
  <c r="J29" i="163"/>
  <c r="J33" i="163"/>
  <c r="J34" i="163"/>
  <c r="J35" i="163"/>
  <c r="J36" i="163"/>
  <c r="J37" i="163"/>
  <c r="J38" i="163"/>
  <c r="K38" i="163"/>
  <c r="K39" i="163" s="1"/>
  <c r="K40" i="163"/>
  <c r="K41" i="163"/>
  <c r="K45" i="163" s="1"/>
  <c r="J42" i="163"/>
  <c r="J43" i="163"/>
  <c r="J49" i="163"/>
  <c r="J50" i="163"/>
  <c r="J51" i="163"/>
  <c r="J52" i="163"/>
  <c r="J53" i="163"/>
  <c r="K54" i="163"/>
  <c r="K56" i="163"/>
  <c r="K57" i="163"/>
  <c r="K61" i="163" s="1"/>
  <c r="J58" i="163"/>
  <c r="J59" i="163"/>
  <c r="J63" i="163"/>
  <c r="J64" i="163"/>
  <c r="J65" i="163"/>
  <c r="J66" i="163"/>
  <c r="J67" i="163"/>
  <c r="J68" i="163"/>
  <c r="K68" i="163"/>
  <c r="K69" i="163" s="1"/>
  <c r="K70" i="163"/>
  <c r="K71" i="163"/>
  <c r="K75" i="163" s="1"/>
  <c r="J72" i="163"/>
  <c r="J73" i="163"/>
  <c r="J79" i="163"/>
  <c r="J80" i="163"/>
  <c r="J81" i="163"/>
  <c r="J82" i="163"/>
  <c r="J83" i="163"/>
  <c r="J84" i="163"/>
  <c r="K84" i="163"/>
  <c r="K85" i="163" s="1"/>
  <c r="K86" i="163"/>
  <c r="K87" i="163"/>
  <c r="K91" i="163" s="1"/>
  <c r="J88" i="163"/>
  <c r="J89" i="163"/>
  <c r="J93" i="163"/>
  <c r="J94" i="163"/>
  <c r="J95" i="163"/>
  <c r="J96" i="163"/>
  <c r="J97" i="163"/>
  <c r="K98" i="163"/>
  <c r="K99" i="163" s="1"/>
  <c r="K100" i="163"/>
  <c r="K101" i="163"/>
  <c r="K105" i="163" s="1"/>
  <c r="J102" i="163"/>
  <c r="J103" i="163"/>
  <c r="J109" i="163"/>
  <c r="J110" i="163"/>
  <c r="J111" i="163"/>
  <c r="J112" i="163"/>
  <c r="J113" i="163"/>
  <c r="K114" i="163"/>
  <c r="K115" i="163" s="1"/>
  <c r="K116" i="163"/>
  <c r="K117" i="163"/>
  <c r="K121" i="163" s="1"/>
  <c r="J118" i="163"/>
  <c r="J119" i="163"/>
  <c r="J125" i="163"/>
  <c r="J126" i="163"/>
  <c r="J127" i="163"/>
  <c r="J128" i="163"/>
  <c r="J129" i="163"/>
  <c r="K130" i="163"/>
  <c r="K131" i="163" s="1"/>
  <c r="K132" i="163"/>
  <c r="K133" i="163"/>
  <c r="K137" i="163" s="1"/>
  <c r="J134" i="163"/>
  <c r="J135" i="163"/>
  <c r="J139" i="163"/>
  <c r="J140" i="163"/>
  <c r="J141" i="163"/>
  <c r="J142" i="163"/>
  <c r="J143" i="163"/>
  <c r="K144" i="163"/>
  <c r="K145" i="163" s="1"/>
  <c r="K146" i="163"/>
  <c r="K147" i="163"/>
  <c r="K151" i="163" s="1"/>
  <c r="J148" i="163"/>
  <c r="J149" i="163"/>
  <c r="J153" i="163"/>
  <c r="J154" i="163"/>
  <c r="J155" i="163"/>
  <c r="J156" i="163"/>
  <c r="J157" i="163"/>
  <c r="K158" i="163"/>
  <c r="K159" i="163" s="1"/>
  <c r="K160" i="163"/>
  <c r="K161" i="163"/>
  <c r="K165" i="163" s="1"/>
  <c r="J162" i="163"/>
  <c r="J163" i="163"/>
  <c r="J167" i="163"/>
  <c r="J168" i="163"/>
  <c r="J169" i="163"/>
  <c r="J170" i="163"/>
  <c r="J171" i="163"/>
  <c r="K172" i="163"/>
  <c r="K173" i="163" s="1"/>
  <c r="K174" i="163"/>
  <c r="K175" i="163"/>
  <c r="K179" i="163" s="1"/>
  <c r="J176" i="163"/>
  <c r="J177" i="163"/>
  <c r="J181" i="163"/>
  <c r="J182" i="163"/>
  <c r="J183" i="163"/>
  <c r="J184" i="163"/>
  <c r="J185" i="163"/>
  <c r="K186" i="163"/>
  <c r="K187" i="163" s="1"/>
  <c r="K188" i="163"/>
  <c r="K189" i="163"/>
  <c r="K193" i="163" s="1"/>
  <c r="J190" i="163"/>
  <c r="J191" i="163"/>
  <c r="J5" i="162"/>
  <c r="J6" i="162"/>
  <c r="J7" i="162"/>
  <c r="J8" i="162"/>
  <c r="J9" i="162"/>
  <c r="K10" i="162"/>
  <c r="K11" i="162"/>
  <c r="K12" i="162"/>
  <c r="K13" i="162"/>
  <c r="K17" i="162" s="1"/>
  <c r="J14" i="162"/>
  <c r="J15" i="162"/>
  <c r="J19" i="162"/>
  <c r="J20" i="162"/>
  <c r="J21" i="162"/>
  <c r="J22" i="162"/>
  <c r="J23" i="162"/>
  <c r="K24" i="162"/>
  <c r="K25" i="162" s="1"/>
  <c r="K26" i="162"/>
  <c r="K27" i="162"/>
  <c r="K31" i="162" s="1"/>
  <c r="J28" i="162"/>
  <c r="J29" i="162"/>
  <c r="J33" i="162"/>
  <c r="J34" i="162"/>
  <c r="J35" i="162"/>
  <c r="J36" i="162"/>
  <c r="J37" i="162"/>
  <c r="J38" i="162"/>
  <c r="K38" i="162"/>
  <c r="K39" i="162" s="1"/>
  <c r="J39" i="162"/>
  <c r="K40" i="162"/>
  <c r="K41" i="162"/>
  <c r="K45" i="162" s="1"/>
  <c r="J42" i="162"/>
  <c r="J43" i="162"/>
  <c r="J44" i="162"/>
  <c r="J49" i="162"/>
  <c r="J50" i="162"/>
  <c r="J51" i="162"/>
  <c r="J52" i="162"/>
  <c r="J53" i="162"/>
  <c r="J54" i="162"/>
  <c r="K54" i="162"/>
  <c r="K55" i="162" s="1"/>
  <c r="J55" i="162"/>
  <c r="K56" i="162"/>
  <c r="K57" i="162"/>
  <c r="K61" i="162" s="1"/>
  <c r="J58" i="162"/>
  <c r="J59" i="162"/>
  <c r="J63" i="162"/>
  <c r="J64" i="162"/>
  <c r="J65" i="162"/>
  <c r="J66" i="162"/>
  <c r="J67" i="162"/>
  <c r="K68" i="162"/>
  <c r="K69" i="162" s="1"/>
  <c r="K70" i="162"/>
  <c r="K71" i="162"/>
  <c r="K75" i="162" s="1"/>
  <c r="J72" i="162"/>
  <c r="J73" i="162"/>
  <c r="J79" i="162"/>
  <c r="J80" i="162"/>
  <c r="J81" i="162"/>
  <c r="J82" i="162"/>
  <c r="J83" i="162"/>
  <c r="K84" i="162"/>
  <c r="K85" i="162" s="1"/>
  <c r="K86" i="162"/>
  <c r="K87" i="162"/>
  <c r="K91" i="162" s="1"/>
  <c r="J88" i="162"/>
  <c r="J89" i="162"/>
  <c r="J93" i="162"/>
  <c r="J94" i="162"/>
  <c r="J95" i="162"/>
  <c r="J96" i="162"/>
  <c r="J97" i="162"/>
  <c r="K98" i="162"/>
  <c r="K99" i="162" s="1"/>
  <c r="K100" i="162"/>
  <c r="K101" i="162"/>
  <c r="K105" i="162" s="1"/>
  <c r="J102" i="162"/>
  <c r="J103" i="162"/>
  <c r="J109" i="162"/>
  <c r="J110" i="162"/>
  <c r="J111" i="162"/>
  <c r="J112" i="162"/>
  <c r="J113" i="162"/>
  <c r="K114" i="162"/>
  <c r="K115" i="162" s="1"/>
  <c r="K116" i="162"/>
  <c r="K117" i="162"/>
  <c r="K121" i="162" s="1"/>
  <c r="J118" i="162"/>
  <c r="J119" i="162"/>
  <c r="J125" i="162"/>
  <c r="J126" i="162"/>
  <c r="J127" i="162"/>
  <c r="J128" i="162"/>
  <c r="J129" i="162"/>
  <c r="K130" i="162"/>
  <c r="K131" i="162" s="1"/>
  <c r="K132" i="162"/>
  <c r="K133" i="162"/>
  <c r="K137" i="162" s="1"/>
  <c r="J134" i="162"/>
  <c r="J135" i="162"/>
  <c r="J139" i="162"/>
  <c r="J140" i="162"/>
  <c r="J141" i="162"/>
  <c r="J142" i="162"/>
  <c r="J143" i="162"/>
  <c r="K144" i="162"/>
  <c r="K145" i="162" s="1"/>
  <c r="K146" i="162"/>
  <c r="K147" i="162"/>
  <c r="K151" i="162" s="1"/>
  <c r="J148" i="162"/>
  <c r="J149" i="162"/>
  <c r="J153" i="162"/>
  <c r="J154" i="162"/>
  <c r="J155" i="162"/>
  <c r="J156" i="162"/>
  <c r="J157" i="162"/>
  <c r="K158" i="162"/>
  <c r="K159" i="162" s="1"/>
  <c r="K160" i="162"/>
  <c r="K161" i="162"/>
  <c r="K165" i="162" s="1"/>
  <c r="J162" i="162"/>
  <c r="J163" i="162"/>
  <c r="J167" i="162"/>
  <c r="J168" i="162"/>
  <c r="J169" i="162"/>
  <c r="J170" i="162"/>
  <c r="J171" i="162"/>
  <c r="K172" i="162"/>
  <c r="K173" i="162" s="1"/>
  <c r="K174" i="162"/>
  <c r="K175" i="162"/>
  <c r="K179" i="162" s="1"/>
  <c r="J176" i="162"/>
  <c r="J177" i="162"/>
  <c r="J181" i="162"/>
  <c r="J182" i="162"/>
  <c r="J183" i="162"/>
  <c r="J184" i="162"/>
  <c r="J185" i="162"/>
  <c r="K186" i="162"/>
  <c r="K187" i="162" s="1"/>
  <c r="K188" i="162"/>
  <c r="K189" i="162"/>
  <c r="K193" i="162" s="1"/>
  <c r="J190" i="162"/>
  <c r="J191" i="162"/>
  <c r="J5" i="161"/>
  <c r="J6" i="161"/>
  <c r="J7" i="161"/>
  <c r="J8" i="161"/>
  <c r="J9" i="161"/>
  <c r="K10" i="161"/>
  <c r="K11" i="161"/>
  <c r="K12" i="161"/>
  <c r="K13" i="161"/>
  <c r="K17" i="161" s="1"/>
  <c r="J14" i="161"/>
  <c r="J15" i="161"/>
  <c r="J19" i="161"/>
  <c r="J20" i="161"/>
  <c r="J21" i="161"/>
  <c r="J22" i="161"/>
  <c r="J23" i="161"/>
  <c r="K24" i="161"/>
  <c r="K25" i="161" s="1"/>
  <c r="K26" i="161"/>
  <c r="K27" i="161"/>
  <c r="K31" i="161" s="1"/>
  <c r="J28" i="161"/>
  <c r="J29" i="161"/>
  <c r="J30" i="161"/>
  <c r="J33" i="161"/>
  <c r="J34" i="161"/>
  <c r="J35" i="161"/>
  <c r="J36" i="161"/>
  <c r="S36" i="161"/>
  <c r="J37" i="161"/>
  <c r="S37" i="161"/>
  <c r="K38" i="161"/>
  <c r="K39" i="161" s="1"/>
  <c r="K40" i="161"/>
  <c r="K41" i="161"/>
  <c r="K45" i="161" s="1"/>
  <c r="J42" i="161"/>
  <c r="J43" i="161"/>
  <c r="J49" i="161"/>
  <c r="J50" i="161"/>
  <c r="J51" i="161"/>
  <c r="J52" i="161"/>
  <c r="J53" i="161"/>
  <c r="K54" i="161"/>
  <c r="K55" i="161" s="1"/>
  <c r="K56" i="161"/>
  <c r="K57" i="161"/>
  <c r="K61" i="161" s="1"/>
  <c r="J58" i="161"/>
  <c r="J59" i="161"/>
  <c r="J63" i="161"/>
  <c r="J64" i="161"/>
  <c r="J65" i="161"/>
  <c r="J66" i="161"/>
  <c r="J67" i="161"/>
  <c r="K68" i="161"/>
  <c r="K69" i="161" s="1"/>
  <c r="K70" i="161"/>
  <c r="K71" i="161"/>
  <c r="K75" i="161" s="1"/>
  <c r="J72" i="161"/>
  <c r="J73" i="161"/>
  <c r="J79" i="161"/>
  <c r="J80" i="161"/>
  <c r="J81" i="161"/>
  <c r="J82" i="161"/>
  <c r="J83" i="161"/>
  <c r="K84" i="161"/>
  <c r="K85" i="161" s="1"/>
  <c r="K86" i="161"/>
  <c r="K87" i="161"/>
  <c r="K91" i="161" s="1"/>
  <c r="J88" i="161"/>
  <c r="J89" i="161"/>
  <c r="J93" i="161"/>
  <c r="J94" i="161"/>
  <c r="J95" i="161"/>
  <c r="J96" i="161"/>
  <c r="J97" i="161"/>
  <c r="K98" i="161"/>
  <c r="K99" i="161" s="1"/>
  <c r="K100" i="161"/>
  <c r="K101" i="161"/>
  <c r="K105" i="161" s="1"/>
  <c r="J102" i="161"/>
  <c r="J103" i="161"/>
  <c r="J109" i="161"/>
  <c r="J110" i="161"/>
  <c r="J111" i="161"/>
  <c r="J112" i="161"/>
  <c r="J113" i="161"/>
  <c r="K114" i="161"/>
  <c r="K115" i="161" s="1"/>
  <c r="K116" i="161"/>
  <c r="K117" i="161"/>
  <c r="K121" i="161" s="1"/>
  <c r="J118" i="161"/>
  <c r="J119" i="161"/>
  <c r="J125" i="161"/>
  <c r="J126" i="161"/>
  <c r="J127" i="161"/>
  <c r="J128" i="161"/>
  <c r="J129" i="161"/>
  <c r="J130" i="161"/>
  <c r="K130" i="161"/>
  <c r="K131" i="161" s="1"/>
  <c r="K132" i="161"/>
  <c r="K133" i="161"/>
  <c r="K137" i="161" s="1"/>
  <c r="J134" i="161"/>
  <c r="J135" i="161"/>
  <c r="J139" i="161"/>
  <c r="J140" i="161"/>
  <c r="J141" i="161"/>
  <c r="J142" i="161"/>
  <c r="J143" i="161"/>
  <c r="K144" i="161"/>
  <c r="K145" i="161" s="1"/>
  <c r="K146" i="161"/>
  <c r="K147" i="161"/>
  <c r="K151" i="161" s="1"/>
  <c r="J148" i="161"/>
  <c r="J149" i="161"/>
  <c r="J153" i="161"/>
  <c r="J154" i="161"/>
  <c r="J155" i="161"/>
  <c r="J156" i="161"/>
  <c r="J157" i="161"/>
  <c r="J158" i="161"/>
  <c r="K158" i="161"/>
  <c r="K159" i="161" s="1"/>
  <c r="K160" i="161"/>
  <c r="K161" i="161"/>
  <c r="K165" i="161" s="1"/>
  <c r="J162" i="161"/>
  <c r="J163" i="161"/>
  <c r="J167" i="161"/>
  <c r="J168" i="161"/>
  <c r="J169" i="161"/>
  <c r="J170" i="161"/>
  <c r="J171" i="161"/>
  <c r="K172" i="161"/>
  <c r="K173" i="161" s="1"/>
  <c r="K174" i="161"/>
  <c r="K175" i="161"/>
  <c r="K179" i="161" s="1"/>
  <c r="J176" i="161"/>
  <c r="J177" i="161"/>
  <c r="J181" i="161"/>
  <c r="J182" i="161"/>
  <c r="J183" i="161"/>
  <c r="J184" i="161"/>
  <c r="J185" i="161"/>
  <c r="K186" i="161"/>
  <c r="K187" i="161" s="1"/>
  <c r="K188" i="161"/>
  <c r="K189" i="161"/>
  <c r="K193" i="161" s="1"/>
  <c r="J190" i="161"/>
  <c r="J191" i="161"/>
  <c r="J5" i="160"/>
  <c r="J6" i="160"/>
  <c r="J7" i="160"/>
  <c r="J8" i="160"/>
  <c r="J9" i="160"/>
  <c r="K10" i="160"/>
  <c r="K11" i="160"/>
  <c r="K12" i="160"/>
  <c r="K13" i="160"/>
  <c r="K17" i="160" s="1"/>
  <c r="J14" i="160"/>
  <c r="J15" i="160"/>
  <c r="J19" i="160"/>
  <c r="J20" i="160"/>
  <c r="J21" i="160"/>
  <c r="J22" i="160"/>
  <c r="J23" i="160"/>
  <c r="K24" i="160"/>
  <c r="K25" i="160" s="1"/>
  <c r="K26" i="160"/>
  <c r="K27" i="160"/>
  <c r="K31" i="160" s="1"/>
  <c r="J28" i="160"/>
  <c r="J29" i="160"/>
  <c r="J33" i="160"/>
  <c r="J34" i="160"/>
  <c r="J36" i="160"/>
  <c r="J37" i="160"/>
  <c r="K38" i="160"/>
  <c r="K39" i="160" s="1"/>
  <c r="K40" i="160"/>
  <c r="K41" i="160"/>
  <c r="K45" i="160" s="1"/>
  <c r="J42" i="160"/>
  <c r="J43" i="160"/>
  <c r="J49" i="160"/>
  <c r="J50" i="160"/>
  <c r="J51" i="160"/>
  <c r="J52" i="160"/>
  <c r="J53" i="160"/>
  <c r="K54" i="160"/>
  <c r="K55" i="160" s="1"/>
  <c r="K56" i="160"/>
  <c r="K57" i="160"/>
  <c r="K61" i="160" s="1"/>
  <c r="J58" i="160"/>
  <c r="J59" i="160"/>
  <c r="J63" i="160"/>
  <c r="J64" i="160"/>
  <c r="J65" i="160"/>
  <c r="J66" i="160"/>
  <c r="J67" i="160"/>
  <c r="K68" i="160"/>
  <c r="K69" i="160" s="1"/>
  <c r="K70" i="160"/>
  <c r="K71" i="160"/>
  <c r="K75" i="160" s="1"/>
  <c r="J72" i="160"/>
  <c r="J73" i="160"/>
  <c r="J79" i="160"/>
  <c r="J80" i="160"/>
  <c r="J81" i="160"/>
  <c r="J82" i="160"/>
  <c r="J83" i="160"/>
  <c r="K84" i="160"/>
  <c r="K85" i="160" s="1"/>
  <c r="K86" i="160"/>
  <c r="K87" i="160"/>
  <c r="K91" i="160" s="1"/>
  <c r="J88" i="160"/>
  <c r="J89" i="160"/>
  <c r="J93" i="160"/>
  <c r="J94" i="160"/>
  <c r="J95" i="160"/>
  <c r="J96" i="160"/>
  <c r="J97" i="160"/>
  <c r="K98" i="160"/>
  <c r="K99" i="160" s="1"/>
  <c r="K100" i="160"/>
  <c r="K101" i="160"/>
  <c r="K105" i="160" s="1"/>
  <c r="J102" i="160"/>
  <c r="J103" i="160"/>
  <c r="J109" i="160"/>
  <c r="J110" i="160"/>
  <c r="J111" i="160"/>
  <c r="J112" i="160"/>
  <c r="J113" i="160"/>
  <c r="K114" i="160"/>
  <c r="K115" i="160" s="1"/>
  <c r="K116" i="160"/>
  <c r="K117" i="160"/>
  <c r="K121" i="160" s="1"/>
  <c r="J118" i="160"/>
  <c r="J119" i="160"/>
  <c r="J125" i="160"/>
  <c r="J126" i="160"/>
  <c r="J127" i="160"/>
  <c r="J128" i="160"/>
  <c r="J129" i="160"/>
  <c r="K130" i="160"/>
  <c r="K131" i="160" s="1"/>
  <c r="K132" i="160"/>
  <c r="K133" i="160"/>
  <c r="K137" i="160" s="1"/>
  <c r="J134" i="160"/>
  <c r="J135" i="160"/>
  <c r="J139" i="160"/>
  <c r="J140" i="160"/>
  <c r="J141" i="160"/>
  <c r="J142" i="160"/>
  <c r="J143" i="160"/>
  <c r="K144" i="160"/>
  <c r="K145" i="160" s="1"/>
  <c r="K146" i="160"/>
  <c r="K147" i="160"/>
  <c r="K151" i="160" s="1"/>
  <c r="J148" i="160"/>
  <c r="J149" i="160"/>
  <c r="J153" i="160"/>
  <c r="J154" i="160"/>
  <c r="J155" i="160"/>
  <c r="J156" i="160"/>
  <c r="J157" i="160"/>
  <c r="K158" i="160"/>
  <c r="K159" i="160" s="1"/>
  <c r="K160" i="160"/>
  <c r="K161" i="160"/>
  <c r="K165" i="160" s="1"/>
  <c r="J162" i="160"/>
  <c r="J163" i="160"/>
  <c r="J167" i="160"/>
  <c r="J168" i="160"/>
  <c r="J169" i="160"/>
  <c r="J170" i="160"/>
  <c r="J171" i="160"/>
  <c r="K172" i="160"/>
  <c r="K173" i="160" s="1"/>
  <c r="K174" i="160"/>
  <c r="K175" i="160"/>
  <c r="K179" i="160" s="1"/>
  <c r="J176" i="160"/>
  <c r="J177" i="160"/>
  <c r="J181" i="160"/>
  <c r="J182" i="160"/>
  <c r="J183" i="160"/>
  <c r="J184" i="160"/>
  <c r="J185" i="160"/>
  <c r="K186" i="160"/>
  <c r="K187" i="160" s="1"/>
  <c r="K188" i="160"/>
  <c r="K189" i="160"/>
  <c r="K193" i="160" s="1"/>
  <c r="J190" i="160"/>
  <c r="J191" i="160"/>
  <c r="J5" i="159"/>
  <c r="J6" i="159"/>
  <c r="J7" i="159"/>
  <c r="J8" i="159"/>
  <c r="J9" i="159"/>
  <c r="K10" i="159"/>
  <c r="K11" i="159"/>
  <c r="K12" i="159"/>
  <c r="K13" i="159"/>
  <c r="K17" i="159" s="1"/>
  <c r="J14" i="159"/>
  <c r="J15" i="159"/>
  <c r="J19" i="159"/>
  <c r="J20" i="159"/>
  <c r="J21" i="159"/>
  <c r="J22" i="159"/>
  <c r="J23" i="159"/>
  <c r="K24" i="159"/>
  <c r="K25" i="159" s="1"/>
  <c r="K26" i="159"/>
  <c r="K27" i="159"/>
  <c r="K31" i="159" s="1"/>
  <c r="J28" i="159"/>
  <c r="J29" i="159"/>
  <c r="J33" i="159"/>
  <c r="J34" i="159"/>
  <c r="J35" i="159"/>
  <c r="J36" i="159"/>
  <c r="J37" i="159"/>
  <c r="J38" i="159"/>
  <c r="K38" i="159"/>
  <c r="K39" i="159" s="1"/>
  <c r="K40" i="159"/>
  <c r="K41" i="159"/>
  <c r="K45" i="159" s="1"/>
  <c r="J42" i="159"/>
  <c r="J43" i="159"/>
  <c r="J49" i="159"/>
  <c r="J50" i="159"/>
  <c r="J51" i="159"/>
  <c r="J52" i="159"/>
  <c r="J53" i="159"/>
  <c r="K54" i="159"/>
  <c r="K55" i="159" s="1"/>
  <c r="K56" i="159"/>
  <c r="K57" i="159"/>
  <c r="K61" i="159" s="1"/>
  <c r="J58" i="159"/>
  <c r="J59" i="159"/>
  <c r="J63" i="159"/>
  <c r="J64" i="159"/>
  <c r="J65" i="159"/>
  <c r="J66" i="159"/>
  <c r="J67" i="159"/>
  <c r="K68" i="159"/>
  <c r="K69" i="159" s="1"/>
  <c r="K70" i="159"/>
  <c r="K71" i="159"/>
  <c r="K75" i="159" s="1"/>
  <c r="J72" i="159"/>
  <c r="J73" i="159"/>
  <c r="J74" i="159"/>
  <c r="J79" i="159"/>
  <c r="J80" i="159"/>
  <c r="J81" i="159"/>
  <c r="J82" i="159"/>
  <c r="J83" i="159"/>
  <c r="K84" i="159"/>
  <c r="K85" i="159" s="1"/>
  <c r="K86" i="159"/>
  <c r="K87" i="159"/>
  <c r="K91" i="159" s="1"/>
  <c r="J88" i="159"/>
  <c r="J89" i="159"/>
  <c r="J93" i="159"/>
  <c r="J94" i="159"/>
  <c r="J95" i="159"/>
  <c r="J96" i="159"/>
  <c r="J97" i="159"/>
  <c r="K98" i="159"/>
  <c r="K99" i="159" s="1"/>
  <c r="K100" i="159"/>
  <c r="K101" i="159"/>
  <c r="K105" i="159" s="1"/>
  <c r="J102" i="159"/>
  <c r="J103" i="159"/>
  <c r="J109" i="159"/>
  <c r="J110" i="159"/>
  <c r="J111" i="159"/>
  <c r="J112" i="159"/>
  <c r="J113" i="159"/>
  <c r="K114" i="159"/>
  <c r="K115" i="159" s="1"/>
  <c r="K116" i="159"/>
  <c r="K117" i="159"/>
  <c r="K121" i="159" s="1"/>
  <c r="J118" i="159"/>
  <c r="J119" i="159"/>
  <c r="J125" i="159"/>
  <c r="J126" i="159"/>
  <c r="J127" i="159"/>
  <c r="J128" i="159"/>
  <c r="J129" i="159"/>
  <c r="K130" i="159"/>
  <c r="K131" i="159" s="1"/>
  <c r="K132" i="159"/>
  <c r="K133" i="159"/>
  <c r="K137" i="159" s="1"/>
  <c r="J134" i="159"/>
  <c r="J135" i="159"/>
  <c r="J139" i="159"/>
  <c r="J140" i="159"/>
  <c r="J141" i="159"/>
  <c r="J142" i="159"/>
  <c r="J143" i="159"/>
  <c r="K144" i="159"/>
  <c r="K145" i="159" s="1"/>
  <c r="K146" i="159"/>
  <c r="K147" i="159"/>
  <c r="K151" i="159" s="1"/>
  <c r="J148" i="159"/>
  <c r="J149" i="159"/>
  <c r="J153" i="159"/>
  <c r="J154" i="159"/>
  <c r="J155" i="159"/>
  <c r="J156" i="159"/>
  <c r="J157" i="159"/>
  <c r="J159" i="159"/>
  <c r="K158" i="159"/>
  <c r="K159" i="159" s="1"/>
  <c r="K160" i="159"/>
  <c r="K161" i="159"/>
  <c r="K165" i="159" s="1"/>
  <c r="J162" i="159"/>
  <c r="J163" i="159"/>
  <c r="J167" i="159"/>
  <c r="J168" i="159"/>
  <c r="J169" i="159"/>
  <c r="J170" i="159"/>
  <c r="J171" i="159"/>
  <c r="K172" i="159"/>
  <c r="K173" i="159" s="1"/>
  <c r="K174" i="159"/>
  <c r="K175" i="159"/>
  <c r="K179" i="159" s="1"/>
  <c r="J176" i="159"/>
  <c r="J177" i="159"/>
  <c r="J181" i="159"/>
  <c r="J182" i="159"/>
  <c r="J183" i="159"/>
  <c r="J184" i="159"/>
  <c r="J185" i="159"/>
  <c r="J187" i="159"/>
  <c r="K186" i="159"/>
  <c r="K187" i="159" s="1"/>
  <c r="K188" i="159"/>
  <c r="K189" i="159"/>
  <c r="K193" i="159" s="1"/>
  <c r="J190" i="159"/>
  <c r="J191" i="159"/>
  <c r="J5" i="158"/>
  <c r="J6" i="158"/>
  <c r="J7" i="158"/>
  <c r="J8" i="158"/>
  <c r="J9" i="158"/>
  <c r="K10" i="158"/>
  <c r="K11" i="158"/>
  <c r="K12" i="158"/>
  <c r="K13" i="158"/>
  <c r="K17" i="158" s="1"/>
  <c r="J14" i="158"/>
  <c r="J15" i="158"/>
  <c r="J19" i="158"/>
  <c r="J20" i="158"/>
  <c r="J21" i="158"/>
  <c r="J22" i="158"/>
  <c r="J23" i="158"/>
  <c r="K24" i="158"/>
  <c r="K25" i="158" s="1"/>
  <c r="K26" i="158"/>
  <c r="K27" i="158"/>
  <c r="K31" i="158" s="1"/>
  <c r="J28" i="158"/>
  <c r="J29" i="158"/>
  <c r="J33" i="158"/>
  <c r="J34" i="158"/>
  <c r="J35" i="158"/>
  <c r="J36" i="158"/>
  <c r="J37" i="158"/>
  <c r="K38" i="158"/>
  <c r="K39" i="158" s="1"/>
  <c r="K40" i="158"/>
  <c r="K41" i="158"/>
  <c r="K45" i="158" s="1"/>
  <c r="J42" i="158"/>
  <c r="J43" i="158"/>
  <c r="J49" i="158"/>
  <c r="J50" i="158"/>
  <c r="J51" i="158"/>
  <c r="J52" i="158"/>
  <c r="J53" i="158"/>
  <c r="K54" i="158"/>
  <c r="K55" i="158" s="1"/>
  <c r="K56" i="158"/>
  <c r="K57" i="158"/>
  <c r="K61" i="158" s="1"/>
  <c r="J58" i="158"/>
  <c r="J59" i="158"/>
  <c r="J60" i="158"/>
  <c r="J63" i="158"/>
  <c r="J64" i="158"/>
  <c r="J65" i="158"/>
  <c r="J66" i="158"/>
  <c r="J67" i="158"/>
  <c r="K68" i="158"/>
  <c r="K69" i="158" s="1"/>
  <c r="K70" i="158"/>
  <c r="K71" i="158"/>
  <c r="K75" i="158" s="1"/>
  <c r="J72" i="158"/>
  <c r="J73" i="158"/>
  <c r="J79" i="158"/>
  <c r="J80" i="158"/>
  <c r="J81" i="158"/>
  <c r="J82" i="158"/>
  <c r="J83" i="158"/>
  <c r="K84" i="158"/>
  <c r="K85" i="158" s="1"/>
  <c r="K86" i="158"/>
  <c r="K87" i="158"/>
  <c r="K91" i="158" s="1"/>
  <c r="J88" i="158"/>
  <c r="J89" i="158"/>
  <c r="J93" i="158"/>
  <c r="J94" i="158"/>
  <c r="J95" i="158"/>
  <c r="J96" i="158"/>
  <c r="J97" i="158"/>
  <c r="K98" i="158"/>
  <c r="K99" i="158" s="1"/>
  <c r="K100" i="158"/>
  <c r="K101" i="158"/>
  <c r="K105" i="158" s="1"/>
  <c r="J102" i="158"/>
  <c r="J103" i="158"/>
  <c r="J109" i="158"/>
  <c r="J110" i="158"/>
  <c r="J111" i="158"/>
  <c r="J112" i="158"/>
  <c r="J113" i="158"/>
  <c r="K114" i="158"/>
  <c r="K115" i="158" s="1"/>
  <c r="K116" i="158"/>
  <c r="K117" i="158"/>
  <c r="K121" i="158" s="1"/>
  <c r="J118" i="158"/>
  <c r="J119" i="158"/>
  <c r="J125" i="158"/>
  <c r="J126" i="158"/>
  <c r="J127" i="158"/>
  <c r="J128" i="158"/>
  <c r="J129" i="158"/>
  <c r="K130" i="158"/>
  <c r="K131" i="158" s="1"/>
  <c r="K132" i="158"/>
  <c r="K133" i="158"/>
  <c r="K137" i="158" s="1"/>
  <c r="J134" i="158"/>
  <c r="J135" i="158"/>
  <c r="J139" i="158"/>
  <c r="J140" i="158"/>
  <c r="J141" i="158"/>
  <c r="J142" i="158"/>
  <c r="J143" i="158"/>
  <c r="K144" i="158"/>
  <c r="K145" i="158" s="1"/>
  <c r="K146" i="158"/>
  <c r="K147" i="158"/>
  <c r="K151" i="158" s="1"/>
  <c r="J148" i="158"/>
  <c r="J149" i="158"/>
  <c r="J153" i="158"/>
  <c r="J154" i="158"/>
  <c r="J155" i="158"/>
  <c r="J156" i="158"/>
  <c r="J157" i="158"/>
  <c r="K158" i="158"/>
  <c r="K159" i="158" s="1"/>
  <c r="K160" i="158"/>
  <c r="K161" i="158"/>
  <c r="K165" i="158" s="1"/>
  <c r="J162" i="158"/>
  <c r="J163" i="158"/>
  <c r="J167" i="158"/>
  <c r="J168" i="158"/>
  <c r="J169" i="158"/>
  <c r="J170" i="158"/>
  <c r="J171" i="158"/>
  <c r="K172" i="158"/>
  <c r="K173" i="158" s="1"/>
  <c r="K174" i="158"/>
  <c r="K175" i="158"/>
  <c r="K179" i="158" s="1"/>
  <c r="J176" i="158"/>
  <c r="J177" i="158"/>
  <c r="J181" i="158"/>
  <c r="J182" i="158"/>
  <c r="J183" i="158"/>
  <c r="J184" i="158"/>
  <c r="J185" i="158"/>
  <c r="K186" i="158"/>
  <c r="K187" i="158" s="1"/>
  <c r="K188" i="158"/>
  <c r="K189" i="158"/>
  <c r="K193" i="158" s="1"/>
  <c r="J190" i="158"/>
  <c r="J191" i="158"/>
  <c r="J5" i="157"/>
  <c r="J6" i="157"/>
  <c r="J7" i="157"/>
  <c r="J8" i="157"/>
  <c r="J9" i="157"/>
  <c r="K10" i="157"/>
  <c r="K11" i="157"/>
  <c r="K12" i="157"/>
  <c r="K13" i="157"/>
  <c r="K17" i="157" s="1"/>
  <c r="J14" i="157"/>
  <c r="J15" i="157"/>
  <c r="J19" i="157"/>
  <c r="J20" i="157"/>
  <c r="J21" i="157"/>
  <c r="J22" i="157"/>
  <c r="J23" i="157"/>
  <c r="J25" i="157"/>
  <c r="K24" i="157"/>
  <c r="K25" i="157" s="1"/>
  <c r="K26" i="157"/>
  <c r="K27" i="157"/>
  <c r="K31" i="157" s="1"/>
  <c r="J28" i="157"/>
  <c r="J29" i="157"/>
  <c r="J33" i="157"/>
  <c r="J34" i="157"/>
  <c r="J35" i="157"/>
  <c r="J36" i="157"/>
  <c r="J37" i="157"/>
  <c r="K38" i="157"/>
  <c r="K39" i="157" s="1"/>
  <c r="K40" i="157"/>
  <c r="K41" i="157"/>
  <c r="K45" i="157" s="1"/>
  <c r="J42" i="157"/>
  <c r="J43" i="157"/>
  <c r="J49" i="157"/>
  <c r="J50" i="157"/>
  <c r="J51" i="157"/>
  <c r="J52" i="157"/>
  <c r="J53" i="157"/>
  <c r="K54" i="157"/>
  <c r="K55" i="157" s="1"/>
  <c r="K56" i="157"/>
  <c r="K57" i="157"/>
  <c r="K61" i="157" s="1"/>
  <c r="J58" i="157"/>
  <c r="J59" i="157"/>
  <c r="J63" i="157"/>
  <c r="J64" i="157"/>
  <c r="J65" i="157"/>
  <c r="J66" i="157"/>
  <c r="J67" i="157"/>
  <c r="K68" i="157"/>
  <c r="K69" i="157" s="1"/>
  <c r="K70" i="157"/>
  <c r="K71" i="157"/>
  <c r="K75" i="157" s="1"/>
  <c r="J72" i="157"/>
  <c r="J73" i="157"/>
  <c r="J79" i="157"/>
  <c r="J80" i="157"/>
  <c r="J81" i="157"/>
  <c r="J82" i="157"/>
  <c r="J83" i="157"/>
  <c r="K84" i="157"/>
  <c r="K85" i="157" s="1"/>
  <c r="K86" i="157"/>
  <c r="K87" i="157"/>
  <c r="K91" i="157" s="1"/>
  <c r="J88" i="157"/>
  <c r="J89" i="157"/>
  <c r="J93" i="157"/>
  <c r="J94" i="157"/>
  <c r="J95" i="157"/>
  <c r="J96" i="157"/>
  <c r="J97" i="157"/>
  <c r="K98" i="157"/>
  <c r="K99" i="157" s="1"/>
  <c r="K100" i="157"/>
  <c r="K101" i="157"/>
  <c r="K105" i="157" s="1"/>
  <c r="J102" i="157"/>
  <c r="J103" i="157"/>
  <c r="J109" i="157"/>
  <c r="J110" i="157"/>
  <c r="J111" i="157"/>
  <c r="J112" i="157"/>
  <c r="J113" i="157"/>
  <c r="K114" i="157"/>
  <c r="K115" i="157" s="1"/>
  <c r="K116" i="157"/>
  <c r="K117" i="157"/>
  <c r="K121" i="157" s="1"/>
  <c r="J118" i="157"/>
  <c r="J119" i="157"/>
  <c r="J125" i="157"/>
  <c r="J126" i="157"/>
  <c r="J127" i="157"/>
  <c r="J128" i="157"/>
  <c r="J129" i="157"/>
  <c r="K130" i="157"/>
  <c r="K131" i="157" s="1"/>
  <c r="K132" i="157"/>
  <c r="K133" i="157"/>
  <c r="K137" i="157" s="1"/>
  <c r="J134" i="157"/>
  <c r="J135" i="157"/>
  <c r="J139" i="157"/>
  <c r="J140" i="157"/>
  <c r="J141" i="157"/>
  <c r="J142" i="157"/>
  <c r="J143" i="157"/>
  <c r="K144" i="157"/>
  <c r="K145" i="157" s="1"/>
  <c r="K146" i="157"/>
  <c r="K147" i="157"/>
  <c r="K151" i="157" s="1"/>
  <c r="J148" i="157"/>
  <c r="J149" i="157"/>
  <c r="J153" i="157"/>
  <c r="J154" i="157"/>
  <c r="J155" i="157"/>
  <c r="J156" i="157"/>
  <c r="J157" i="157"/>
  <c r="K158" i="157"/>
  <c r="K159" i="157" s="1"/>
  <c r="K160" i="157"/>
  <c r="K161" i="157"/>
  <c r="K165" i="157" s="1"/>
  <c r="J162" i="157"/>
  <c r="J163" i="157"/>
  <c r="J167" i="157"/>
  <c r="J168" i="157"/>
  <c r="J169" i="157"/>
  <c r="J170" i="157"/>
  <c r="J171" i="157"/>
  <c r="K172" i="157"/>
  <c r="K173" i="157" s="1"/>
  <c r="K174" i="157"/>
  <c r="K175" i="157"/>
  <c r="K179" i="157" s="1"/>
  <c r="J176" i="157"/>
  <c r="J177" i="157"/>
  <c r="J181" i="157"/>
  <c r="J182" i="157"/>
  <c r="J183" i="157"/>
  <c r="J184" i="157"/>
  <c r="J185" i="157"/>
  <c r="K186" i="157"/>
  <c r="K187" i="157" s="1"/>
  <c r="K188" i="157"/>
  <c r="K189" i="157"/>
  <c r="K193" i="157" s="1"/>
  <c r="J190" i="157"/>
  <c r="J191" i="157"/>
  <c r="J5" i="156"/>
  <c r="J6" i="156"/>
  <c r="J7" i="156"/>
  <c r="J8" i="156"/>
  <c r="J9" i="156"/>
  <c r="K10" i="156"/>
  <c r="K11" i="156"/>
  <c r="K13" i="156"/>
  <c r="K17" i="156" s="1"/>
  <c r="J14" i="156"/>
  <c r="J15" i="156"/>
  <c r="J19" i="156"/>
  <c r="J20" i="156"/>
  <c r="J21" i="156"/>
  <c r="J22" i="156"/>
  <c r="J23" i="156"/>
  <c r="K24" i="156"/>
  <c r="K25" i="156" s="1"/>
  <c r="K26" i="156"/>
  <c r="K27" i="156"/>
  <c r="K31" i="156" s="1"/>
  <c r="J28" i="156"/>
  <c r="J29" i="156"/>
  <c r="J33" i="156"/>
  <c r="J34" i="156"/>
  <c r="J35" i="156"/>
  <c r="J36" i="156"/>
  <c r="J37" i="156"/>
  <c r="K38" i="156"/>
  <c r="K39" i="156" s="1"/>
  <c r="K40" i="156"/>
  <c r="K41" i="156"/>
  <c r="K45" i="156" s="1"/>
  <c r="J42" i="156"/>
  <c r="J43" i="156"/>
  <c r="J49" i="156"/>
  <c r="J50" i="156"/>
  <c r="J51" i="156"/>
  <c r="J52" i="156"/>
  <c r="J53" i="156"/>
  <c r="K54" i="156"/>
  <c r="K55" i="156" s="1"/>
  <c r="K56" i="156"/>
  <c r="K57" i="156"/>
  <c r="K61" i="156" s="1"/>
  <c r="J58" i="156"/>
  <c r="J59" i="156"/>
  <c r="J63" i="156"/>
  <c r="J64" i="156"/>
  <c r="J65" i="156"/>
  <c r="J66" i="156"/>
  <c r="J67" i="156"/>
  <c r="K68" i="156"/>
  <c r="K69" i="156" s="1"/>
  <c r="K70" i="156"/>
  <c r="K71" i="156"/>
  <c r="K75" i="156" s="1"/>
  <c r="J72" i="156"/>
  <c r="J73" i="156"/>
  <c r="J79" i="156"/>
  <c r="J80" i="156"/>
  <c r="J81" i="156"/>
  <c r="J82" i="156"/>
  <c r="J83" i="156"/>
  <c r="K84" i="156"/>
  <c r="K85" i="156" s="1"/>
  <c r="K86" i="156"/>
  <c r="K87" i="156"/>
  <c r="K91" i="156" s="1"/>
  <c r="J88" i="156"/>
  <c r="J89" i="156"/>
  <c r="J93" i="156"/>
  <c r="J94" i="156"/>
  <c r="J95" i="156"/>
  <c r="J96" i="156"/>
  <c r="J97" i="156"/>
  <c r="K98" i="156"/>
  <c r="K99" i="156" s="1"/>
  <c r="K100" i="156"/>
  <c r="K101" i="156"/>
  <c r="K105" i="156" s="1"/>
  <c r="J102" i="156"/>
  <c r="J103" i="156"/>
  <c r="J109" i="156"/>
  <c r="J110" i="156"/>
  <c r="J111" i="156"/>
  <c r="J112" i="156"/>
  <c r="J113" i="156"/>
  <c r="K114" i="156"/>
  <c r="K115" i="156" s="1"/>
  <c r="K116" i="156"/>
  <c r="K117" i="156"/>
  <c r="K121" i="156" s="1"/>
  <c r="J118" i="156"/>
  <c r="J119" i="156"/>
  <c r="J125" i="156"/>
  <c r="J126" i="156"/>
  <c r="J127" i="156"/>
  <c r="J128" i="156"/>
  <c r="J129" i="156"/>
  <c r="K130" i="156"/>
  <c r="K131" i="156" s="1"/>
  <c r="K132" i="156"/>
  <c r="K133" i="156"/>
  <c r="K137" i="156" s="1"/>
  <c r="J134" i="156"/>
  <c r="J135" i="156"/>
  <c r="J139" i="156"/>
  <c r="J140" i="156"/>
  <c r="J141" i="156"/>
  <c r="J142" i="156"/>
  <c r="J143" i="156"/>
  <c r="K144" i="156"/>
  <c r="K145" i="156" s="1"/>
  <c r="K146" i="156"/>
  <c r="K147" i="156"/>
  <c r="K151" i="156" s="1"/>
  <c r="J148" i="156"/>
  <c r="J149" i="156"/>
  <c r="J153" i="156"/>
  <c r="J154" i="156"/>
  <c r="J155" i="156"/>
  <c r="J156" i="156"/>
  <c r="J157" i="156"/>
  <c r="K158" i="156"/>
  <c r="K159" i="156" s="1"/>
  <c r="K160" i="156"/>
  <c r="K161" i="156"/>
  <c r="K165" i="156" s="1"/>
  <c r="J162" i="156"/>
  <c r="J163" i="156"/>
  <c r="J167" i="156"/>
  <c r="J168" i="156"/>
  <c r="J169" i="156"/>
  <c r="J170" i="156"/>
  <c r="J171" i="156"/>
  <c r="K172" i="156"/>
  <c r="K173" i="156" s="1"/>
  <c r="K174" i="156"/>
  <c r="K175" i="156"/>
  <c r="K179" i="156" s="1"/>
  <c r="J176" i="156"/>
  <c r="J177" i="156"/>
  <c r="J181" i="156"/>
  <c r="J182" i="156"/>
  <c r="J183" i="156"/>
  <c r="J184" i="156"/>
  <c r="J185" i="156"/>
  <c r="J187" i="156"/>
  <c r="K186" i="156"/>
  <c r="K187" i="156" s="1"/>
  <c r="K188" i="156"/>
  <c r="K189" i="156"/>
  <c r="K193" i="156" s="1"/>
  <c r="J190" i="156"/>
  <c r="J191" i="156"/>
  <c r="J192" i="156"/>
  <c r="G1" i="155"/>
  <c r="G1" i="156" s="1"/>
  <c r="G1" i="157" s="1"/>
  <c r="G1" i="158" s="1"/>
  <c r="G1" i="159" s="1"/>
  <c r="G1" i="160" s="1"/>
  <c r="G1" i="161" s="1"/>
  <c r="G1" i="162" s="1"/>
  <c r="G1" i="163" s="1"/>
  <c r="G1" i="164" s="1"/>
  <c r="G1" i="165" s="1"/>
  <c r="G1" i="166" s="1"/>
  <c r="G1" i="167" s="1"/>
  <c r="G1" i="168" s="1"/>
  <c r="G1" i="169" s="1"/>
  <c r="G1" i="170" s="1"/>
  <c r="G1" i="171" s="1"/>
  <c r="G1" i="172" s="1"/>
  <c r="G1" i="173" s="1"/>
  <c r="G1" i="174" s="1"/>
  <c r="G1" i="175" s="1"/>
  <c r="G1" i="176" s="1"/>
  <c r="G1" i="177" s="1"/>
  <c r="G1" i="178" s="1"/>
  <c r="G1" i="179" s="1"/>
  <c r="G1" i="180" s="1"/>
  <c r="G1" i="181" s="1"/>
  <c r="G1" i="182" s="1"/>
  <c r="G1" i="183" s="1"/>
  <c r="G1" i="184" s="1"/>
  <c r="G1" i="185" s="1"/>
  <c r="G1" i="186" s="1"/>
  <c r="G1" i="187" s="1"/>
  <c r="G1" i="188" s="1"/>
  <c r="G1" i="189" s="1"/>
  <c r="G1" i="190" s="1"/>
  <c r="G1" i="191" s="1"/>
  <c r="G1" i="192" s="1"/>
  <c r="G1" i="203" s="1"/>
  <c r="G1" i="194" s="1"/>
  <c r="G1" i="195" s="1"/>
  <c r="G1" i="196" s="1"/>
  <c r="G1" i="197" s="1"/>
  <c r="G1" i="198" s="1"/>
  <c r="G1" i="199" s="1"/>
  <c r="G1" i="200" s="1"/>
  <c r="G1" i="201" s="1"/>
  <c r="J5" i="155"/>
  <c r="J6" i="155"/>
  <c r="J7" i="155"/>
  <c r="J8" i="155"/>
  <c r="J9" i="155"/>
  <c r="K10" i="155"/>
  <c r="K11" i="155"/>
  <c r="K12" i="155"/>
  <c r="K13" i="155"/>
  <c r="K17" i="155" s="1"/>
  <c r="J14" i="155"/>
  <c r="J15" i="155"/>
  <c r="J19" i="155"/>
  <c r="J20" i="155"/>
  <c r="J21" i="155"/>
  <c r="J22" i="155"/>
  <c r="J23" i="155"/>
  <c r="K24" i="155"/>
  <c r="K25" i="155" s="1"/>
  <c r="M24" i="155"/>
  <c r="K26" i="155"/>
  <c r="K27" i="155"/>
  <c r="K31" i="155" s="1"/>
  <c r="J28" i="155"/>
  <c r="J29" i="155"/>
  <c r="J33" i="155"/>
  <c r="J34" i="155"/>
  <c r="J35" i="155"/>
  <c r="J36" i="155"/>
  <c r="J37" i="155"/>
  <c r="J38" i="155"/>
  <c r="K38" i="155"/>
  <c r="K39" i="155" s="1"/>
  <c r="K40" i="155"/>
  <c r="K41" i="155"/>
  <c r="K45" i="155" s="1"/>
  <c r="J42" i="155"/>
  <c r="J43" i="155"/>
  <c r="J49" i="155"/>
  <c r="J50" i="155"/>
  <c r="J51" i="155"/>
  <c r="J52" i="155"/>
  <c r="J53" i="155"/>
  <c r="K54" i="155"/>
  <c r="K55" i="155" s="1"/>
  <c r="K56" i="155"/>
  <c r="K57" i="155"/>
  <c r="K61" i="155" s="1"/>
  <c r="J58" i="155"/>
  <c r="J59" i="155"/>
  <c r="J63" i="155"/>
  <c r="J64" i="155"/>
  <c r="J65" i="155"/>
  <c r="J66" i="155"/>
  <c r="J67" i="155"/>
  <c r="K68" i="155"/>
  <c r="K69" i="155" s="1"/>
  <c r="K70" i="155"/>
  <c r="K71" i="155"/>
  <c r="K75" i="155" s="1"/>
  <c r="J72" i="155"/>
  <c r="J73" i="155"/>
  <c r="J79" i="155"/>
  <c r="J80" i="155"/>
  <c r="J81" i="155"/>
  <c r="J82" i="155"/>
  <c r="J83" i="155"/>
  <c r="K84" i="155"/>
  <c r="K85" i="155" s="1"/>
  <c r="K86" i="155"/>
  <c r="K87" i="155"/>
  <c r="K91" i="155" s="1"/>
  <c r="J88" i="155"/>
  <c r="J89" i="155"/>
  <c r="J93" i="155"/>
  <c r="J94" i="155"/>
  <c r="J95" i="155"/>
  <c r="J96" i="155"/>
  <c r="J97" i="155"/>
  <c r="J99" i="155"/>
  <c r="K98" i="155"/>
  <c r="K99" i="155" s="1"/>
  <c r="K100" i="155"/>
  <c r="K101" i="155"/>
  <c r="K105" i="155" s="1"/>
  <c r="J102" i="155"/>
  <c r="J103" i="155"/>
  <c r="J109" i="155"/>
  <c r="J110" i="155"/>
  <c r="J111" i="155"/>
  <c r="J112" i="155"/>
  <c r="J113" i="155"/>
  <c r="K114" i="155"/>
  <c r="K115" i="155" s="1"/>
  <c r="K116" i="155"/>
  <c r="K117" i="155"/>
  <c r="K121" i="155" s="1"/>
  <c r="J118" i="155"/>
  <c r="J119" i="155"/>
  <c r="J125" i="155"/>
  <c r="J126" i="155"/>
  <c r="J127" i="155"/>
  <c r="J128" i="155"/>
  <c r="J129" i="155"/>
  <c r="K130" i="155"/>
  <c r="K131" i="155" s="1"/>
  <c r="K132" i="155"/>
  <c r="K133" i="155"/>
  <c r="K137" i="155" s="1"/>
  <c r="J134" i="155"/>
  <c r="J135" i="155"/>
  <c r="J139" i="155"/>
  <c r="J140" i="155"/>
  <c r="J141" i="155"/>
  <c r="J142" i="155"/>
  <c r="J143" i="155"/>
  <c r="K144" i="155"/>
  <c r="K145" i="155" s="1"/>
  <c r="K146" i="155"/>
  <c r="K147" i="155"/>
  <c r="K151" i="155" s="1"/>
  <c r="J148" i="155"/>
  <c r="J149" i="155"/>
  <c r="J153" i="155"/>
  <c r="J154" i="155"/>
  <c r="J155" i="155"/>
  <c r="J156" i="155"/>
  <c r="J157" i="155"/>
  <c r="K158" i="155"/>
  <c r="K159" i="155" s="1"/>
  <c r="K160" i="155"/>
  <c r="K161" i="155"/>
  <c r="K165" i="155" s="1"/>
  <c r="J162" i="155"/>
  <c r="J163" i="155"/>
  <c r="J167" i="155"/>
  <c r="J168" i="155"/>
  <c r="J169" i="155"/>
  <c r="J170" i="155"/>
  <c r="J171" i="155"/>
  <c r="K172" i="155"/>
  <c r="K173" i="155" s="1"/>
  <c r="K174" i="155"/>
  <c r="K175" i="155"/>
  <c r="K179" i="155" s="1"/>
  <c r="J176" i="155"/>
  <c r="J177" i="155"/>
  <c r="J181" i="155"/>
  <c r="J182" i="155"/>
  <c r="J183" i="155"/>
  <c r="J184" i="155"/>
  <c r="J185" i="155"/>
  <c r="K186" i="155"/>
  <c r="K187" i="155" s="1"/>
  <c r="K188" i="155"/>
  <c r="K189" i="155"/>
  <c r="K193" i="155" s="1"/>
  <c r="J190" i="155"/>
  <c r="J191" i="155"/>
  <c r="G1" i="154"/>
  <c r="J5" i="154"/>
  <c r="J6" i="154"/>
  <c r="J7" i="154"/>
  <c r="J8" i="154"/>
  <c r="J9" i="154"/>
  <c r="C10" i="154"/>
  <c r="C11" i="154" s="1"/>
  <c r="D10" i="154"/>
  <c r="D11" i="154" s="1"/>
  <c r="E10" i="154"/>
  <c r="F10" i="154"/>
  <c r="F11" i="154" s="1"/>
  <c r="G10" i="154"/>
  <c r="G11" i="154" s="1"/>
  <c r="H10" i="154"/>
  <c r="H11" i="154" s="1"/>
  <c r="I10" i="154"/>
  <c r="I11" i="154" s="1"/>
  <c r="K10" i="154"/>
  <c r="K11" i="154"/>
  <c r="C12" i="154"/>
  <c r="D12" i="154"/>
  <c r="E12" i="154"/>
  <c r="F12" i="154"/>
  <c r="G12" i="154"/>
  <c r="H12" i="154"/>
  <c r="I12" i="154"/>
  <c r="K12" i="154"/>
  <c r="C13" i="154"/>
  <c r="C17" i="154" s="1"/>
  <c r="D13" i="154"/>
  <c r="E13" i="154"/>
  <c r="E17" i="154" s="1"/>
  <c r="F13" i="154"/>
  <c r="F17" i="154" s="1"/>
  <c r="G13" i="154"/>
  <c r="G17" i="154" s="1"/>
  <c r="H13" i="154"/>
  <c r="H17" i="154" s="1"/>
  <c r="I13" i="154"/>
  <c r="I17" i="154" s="1"/>
  <c r="K13" i="154"/>
  <c r="K17" i="154" s="1"/>
  <c r="J14" i="154"/>
  <c r="J15" i="154"/>
  <c r="C16" i="154"/>
  <c r="D16" i="154"/>
  <c r="E16" i="154"/>
  <c r="F16" i="154"/>
  <c r="G16" i="154"/>
  <c r="H16" i="154"/>
  <c r="I16" i="154"/>
  <c r="D17" i="154"/>
  <c r="J19" i="154"/>
  <c r="J20" i="154"/>
  <c r="J21" i="154"/>
  <c r="J22" i="154"/>
  <c r="J23" i="154"/>
  <c r="K24" i="154"/>
  <c r="K25" i="154" s="1"/>
  <c r="K26" i="154"/>
  <c r="C31" i="154"/>
  <c r="D31" i="154"/>
  <c r="F31" i="154"/>
  <c r="H31" i="154"/>
  <c r="K27" i="154"/>
  <c r="K31" i="154" s="1"/>
  <c r="J28" i="154"/>
  <c r="J29" i="154"/>
  <c r="C30" i="154"/>
  <c r="D30" i="154"/>
  <c r="E30" i="154"/>
  <c r="F30" i="154"/>
  <c r="G30" i="154"/>
  <c r="H30" i="154"/>
  <c r="I30" i="154"/>
  <c r="E31" i="154"/>
  <c r="G31" i="154"/>
  <c r="I31" i="154"/>
  <c r="J33" i="154"/>
  <c r="J34" i="154"/>
  <c r="J35" i="154"/>
  <c r="J36" i="154"/>
  <c r="J37" i="154"/>
  <c r="K38" i="154"/>
  <c r="K39" i="154" s="1"/>
  <c r="K40" i="154"/>
  <c r="C45" i="154"/>
  <c r="D45" i="154"/>
  <c r="F45" i="154"/>
  <c r="G45" i="154"/>
  <c r="H45" i="154"/>
  <c r="K41" i="154"/>
  <c r="K45" i="154" s="1"/>
  <c r="J42" i="154"/>
  <c r="J43" i="154"/>
  <c r="C44" i="154"/>
  <c r="D44" i="154"/>
  <c r="E44" i="154"/>
  <c r="F44" i="154"/>
  <c r="G44" i="154"/>
  <c r="H44" i="154"/>
  <c r="I44" i="154"/>
  <c r="E45" i="154"/>
  <c r="I45" i="154"/>
  <c r="J49" i="154"/>
  <c r="J50" i="154"/>
  <c r="J51" i="154"/>
  <c r="J52" i="154"/>
  <c r="J53" i="154"/>
  <c r="K54" i="154"/>
  <c r="K55" i="154" s="1"/>
  <c r="K56" i="154"/>
  <c r="D61" i="154"/>
  <c r="F61" i="154"/>
  <c r="H61" i="154"/>
  <c r="K57" i="154"/>
  <c r="K61" i="154" s="1"/>
  <c r="J58" i="154"/>
  <c r="J59" i="154"/>
  <c r="C60" i="154"/>
  <c r="D60" i="154"/>
  <c r="E60" i="154"/>
  <c r="F60" i="154"/>
  <c r="G60" i="154"/>
  <c r="H60" i="154"/>
  <c r="I60" i="154"/>
  <c r="C61" i="154"/>
  <c r="E61" i="154"/>
  <c r="G61" i="154"/>
  <c r="I61" i="154"/>
  <c r="J63" i="154"/>
  <c r="J64" i="154"/>
  <c r="J65" i="154"/>
  <c r="J66" i="154"/>
  <c r="J67" i="154"/>
  <c r="K68" i="154"/>
  <c r="K69" i="154" s="1"/>
  <c r="K70" i="154"/>
  <c r="C75" i="154"/>
  <c r="E75" i="154"/>
  <c r="G75" i="154"/>
  <c r="I75" i="154"/>
  <c r="K71" i="154"/>
  <c r="K75" i="154" s="1"/>
  <c r="J72" i="154"/>
  <c r="J73" i="154"/>
  <c r="C74" i="154"/>
  <c r="D74" i="154"/>
  <c r="E74" i="154"/>
  <c r="F74" i="154"/>
  <c r="G74" i="154"/>
  <c r="H74" i="154"/>
  <c r="I74" i="154"/>
  <c r="D75" i="154"/>
  <c r="F75" i="154"/>
  <c r="H75" i="154"/>
  <c r="J79" i="154"/>
  <c r="J80" i="154"/>
  <c r="J81" i="154"/>
  <c r="J82" i="154"/>
  <c r="J83" i="154"/>
  <c r="J85" i="154"/>
  <c r="K84" i="154"/>
  <c r="K85" i="154" s="1"/>
  <c r="K86" i="154"/>
  <c r="C91" i="154"/>
  <c r="E91" i="154"/>
  <c r="G91" i="154"/>
  <c r="H91" i="154"/>
  <c r="I91" i="154"/>
  <c r="K87" i="154"/>
  <c r="K91" i="154" s="1"/>
  <c r="J88" i="154"/>
  <c r="J89" i="154"/>
  <c r="C90" i="154"/>
  <c r="D90" i="154"/>
  <c r="E90" i="154"/>
  <c r="F90" i="154"/>
  <c r="G90" i="154"/>
  <c r="H90" i="154"/>
  <c r="I90" i="154"/>
  <c r="D91" i="154"/>
  <c r="F91" i="154"/>
  <c r="J93" i="154"/>
  <c r="J94" i="154"/>
  <c r="J95" i="154"/>
  <c r="J96" i="154"/>
  <c r="J97" i="154"/>
  <c r="K98" i="154"/>
  <c r="K99" i="154" s="1"/>
  <c r="K100" i="154"/>
  <c r="D105" i="154"/>
  <c r="F105" i="154"/>
  <c r="H105" i="154"/>
  <c r="K101" i="154"/>
  <c r="K105" i="154" s="1"/>
  <c r="J102" i="154"/>
  <c r="J103" i="154"/>
  <c r="C104" i="154"/>
  <c r="D104" i="154"/>
  <c r="E104" i="154"/>
  <c r="F104" i="154"/>
  <c r="G104" i="154"/>
  <c r="H104" i="154"/>
  <c r="I104" i="154"/>
  <c r="C105" i="154"/>
  <c r="E105" i="154"/>
  <c r="G105" i="154"/>
  <c r="I105" i="154"/>
  <c r="J109" i="154"/>
  <c r="J110" i="154"/>
  <c r="J111" i="154"/>
  <c r="J112" i="154"/>
  <c r="J113" i="154"/>
  <c r="C114" i="154"/>
  <c r="D114" i="154"/>
  <c r="D115" i="154" s="1"/>
  <c r="E114" i="154"/>
  <c r="E115" i="154" s="1"/>
  <c r="F114" i="154"/>
  <c r="F115" i="154" s="1"/>
  <c r="G114" i="154"/>
  <c r="G115" i="154" s="1"/>
  <c r="H114" i="154"/>
  <c r="H115" i="154" s="1"/>
  <c r="I114" i="154"/>
  <c r="I115" i="154" s="1"/>
  <c r="K114" i="154"/>
  <c r="K115" i="154" s="1"/>
  <c r="C115" i="154"/>
  <c r="C116" i="154"/>
  <c r="D116" i="154"/>
  <c r="E116" i="154"/>
  <c r="F116" i="154"/>
  <c r="G116" i="154"/>
  <c r="H116" i="154"/>
  <c r="I116" i="154"/>
  <c r="K116" i="154"/>
  <c r="C117" i="154"/>
  <c r="C121" i="154" s="1"/>
  <c r="D117" i="154"/>
  <c r="E117" i="154"/>
  <c r="E121" i="154" s="1"/>
  <c r="F117" i="154"/>
  <c r="F121" i="154" s="1"/>
  <c r="G117" i="154"/>
  <c r="G121" i="154" s="1"/>
  <c r="H117" i="154"/>
  <c r="H121" i="154" s="1"/>
  <c r="I117" i="154"/>
  <c r="I121" i="154" s="1"/>
  <c r="K117" i="154"/>
  <c r="K121" i="154" s="1"/>
  <c r="J118" i="154"/>
  <c r="J119" i="154"/>
  <c r="C120" i="154"/>
  <c r="D120" i="154"/>
  <c r="E120" i="154"/>
  <c r="F120" i="154"/>
  <c r="G120" i="154"/>
  <c r="H120" i="154"/>
  <c r="I120" i="154"/>
  <c r="D121" i="154"/>
  <c r="J125" i="154"/>
  <c r="J126" i="154"/>
  <c r="J127" i="154"/>
  <c r="J128" i="154"/>
  <c r="J129" i="154"/>
  <c r="C130" i="154"/>
  <c r="C131" i="154" s="1"/>
  <c r="D130" i="154"/>
  <c r="D131" i="154" s="1"/>
  <c r="E130" i="154"/>
  <c r="E131" i="154" s="1"/>
  <c r="F130" i="154"/>
  <c r="F131" i="154" s="1"/>
  <c r="G130" i="154"/>
  <c r="G131" i="154" s="1"/>
  <c r="H130" i="154"/>
  <c r="H131" i="154" s="1"/>
  <c r="I130" i="154"/>
  <c r="I131" i="154" s="1"/>
  <c r="K130" i="154"/>
  <c r="K131" i="154" s="1"/>
  <c r="C132" i="154"/>
  <c r="D132" i="154"/>
  <c r="E132" i="154"/>
  <c r="F132" i="154"/>
  <c r="G132" i="154"/>
  <c r="H132" i="154"/>
  <c r="I132" i="154"/>
  <c r="K132" i="154"/>
  <c r="C133" i="154"/>
  <c r="C137" i="154" s="1"/>
  <c r="D133" i="154"/>
  <c r="E133" i="154"/>
  <c r="E137" i="154" s="1"/>
  <c r="F133" i="154"/>
  <c r="F137" i="154" s="1"/>
  <c r="G133" i="154"/>
  <c r="G137" i="154" s="1"/>
  <c r="H133" i="154"/>
  <c r="H137" i="154" s="1"/>
  <c r="I133" i="154"/>
  <c r="I137" i="154" s="1"/>
  <c r="K133" i="154"/>
  <c r="K137" i="154" s="1"/>
  <c r="J134" i="154"/>
  <c r="J135" i="154"/>
  <c r="C136" i="154"/>
  <c r="D136" i="154"/>
  <c r="E136" i="154"/>
  <c r="F136" i="154"/>
  <c r="G136" i="154"/>
  <c r="H136" i="154"/>
  <c r="I136" i="154"/>
  <c r="D137" i="154"/>
  <c r="J139" i="154"/>
  <c r="J140" i="154"/>
  <c r="J141" i="154"/>
  <c r="J142" i="154"/>
  <c r="J143" i="154"/>
  <c r="C144" i="154"/>
  <c r="C145" i="154" s="1"/>
  <c r="D144" i="154"/>
  <c r="D145" i="154" s="1"/>
  <c r="E144" i="154"/>
  <c r="E145" i="154" s="1"/>
  <c r="F144" i="154"/>
  <c r="F145" i="154" s="1"/>
  <c r="G144" i="154"/>
  <c r="G145" i="154" s="1"/>
  <c r="H144" i="154"/>
  <c r="H145" i="154" s="1"/>
  <c r="I144" i="154"/>
  <c r="I145" i="154" s="1"/>
  <c r="K144" i="154"/>
  <c r="K145" i="154" s="1"/>
  <c r="C146" i="154"/>
  <c r="D146" i="154"/>
  <c r="E146" i="154"/>
  <c r="F146" i="154"/>
  <c r="G146" i="154"/>
  <c r="H146" i="154"/>
  <c r="I146" i="154"/>
  <c r="K146" i="154"/>
  <c r="C147" i="154"/>
  <c r="C151" i="154" s="1"/>
  <c r="D147" i="154"/>
  <c r="D151" i="154" s="1"/>
  <c r="E147" i="154"/>
  <c r="E151" i="154" s="1"/>
  <c r="F147" i="154"/>
  <c r="F151" i="154" s="1"/>
  <c r="G147" i="154"/>
  <c r="G151" i="154" s="1"/>
  <c r="H147" i="154"/>
  <c r="H151" i="154" s="1"/>
  <c r="I147" i="154"/>
  <c r="I151" i="154" s="1"/>
  <c r="K147" i="154"/>
  <c r="K151" i="154" s="1"/>
  <c r="J148" i="154"/>
  <c r="J149" i="154"/>
  <c r="C150" i="154"/>
  <c r="D150" i="154"/>
  <c r="E150" i="154"/>
  <c r="F150" i="154"/>
  <c r="G150" i="154"/>
  <c r="H150" i="154"/>
  <c r="I150" i="154"/>
  <c r="J153" i="154"/>
  <c r="J154" i="154"/>
  <c r="J155" i="154"/>
  <c r="J156" i="154"/>
  <c r="J157" i="154"/>
  <c r="C158" i="154"/>
  <c r="C159" i="154" s="1"/>
  <c r="D158" i="154"/>
  <c r="D159" i="154" s="1"/>
  <c r="E158" i="154"/>
  <c r="E159" i="154" s="1"/>
  <c r="F158" i="154"/>
  <c r="F159" i="154" s="1"/>
  <c r="G158" i="154"/>
  <c r="G159" i="154" s="1"/>
  <c r="H158" i="154"/>
  <c r="H159" i="154" s="1"/>
  <c r="I158" i="154"/>
  <c r="I159" i="154" s="1"/>
  <c r="K158" i="154"/>
  <c r="K159" i="154" s="1"/>
  <c r="C160" i="154"/>
  <c r="D160" i="154"/>
  <c r="E160" i="154"/>
  <c r="F160" i="154"/>
  <c r="G160" i="154"/>
  <c r="H160" i="154"/>
  <c r="I160" i="154"/>
  <c r="K160" i="154"/>
  <c r="C161" i="154"/>
  <c r="C165" i="154" s="1"/>
  <c r="D161" i="154"/>
  <c r="D165" i="154" s="1"/>
  <c r="E161" i="154"/>
  <c r="E165" i="154" s="1"/>
  <c r="F161" i="154"/>
  <c r="F165" i="154" s="1"/>
  <c r="G161" i="154"/>
  <c r="G165" i="154" s="1"/>
  <c r="H161" i="154"/>
  <c r="H165" i="154" s="1"/>
  <c r="I161" i="154"/>
  <c r="I165" i="154" s="1"/>
  <c r="K161" i="154"/>
  <c r="K165" i="154" s="1"/>
  <c r="J162" i="154"/>
  <c r="J163" i="154"/>
  <c r="C164" i="154"/>
  <c r="D164" i="154"/>
  <c r="E164" i="154"/>
  <c r="F164" i="154"/>
  <c r="G164" i="154"/>
  <c r="H164" i="154"/>
  <c r="I164" i="154"/>
  <c r="J167" i="154"/>
  <c r="J168" i="154"/>
  <c r="J169" i="154"/>
  <c r="J170" i="154"/>
  <c r="J171" i="154"/>
  <c r="K172" i="154"/>
  <c r="K173" i="154" s="1"/>
  <c r="K174" i="154"/>
  <c r="C179" i="154"/>
  <c r="D179" i="154"/>
  <c r="F179" i="154"/>
  <c r="H179" i="154"/>
  <c r="I179" i="154"/>
  <c r="K175" i="154"/>
  <c r="K179" i="154" s="1"/>
  <c r="J176" i="154"/>
  <c r="J177" i="154"/>
  <c r="C178" i="154"/>
  <c r="D178" i="154"/>
  <c r="E178" i="154"/>
  <c r="F178" i="154"/>
  <c r="G178" i="154"/>
  <c r="H178" i="154"/>
  <c r="I178" i="154"/>
  <c r="E179" i="154"/>
  <c r="G179" i="154"/>
  <c r="J181" i="154"/>
  <c r="J182" i="154"/>
  <c r="J183" i="154"/>
  <c r="J184" i="154"/>
  <c r="J185" i="154"/>
  <c r="K186" i="154"/>
  <c r="K187" i="154" s="1"/>
  <c r="K188" i="154"/>
  <c r="D193" i="154"/>
  <c r="E193" i="154"/>
  <c r="F193" i="154"/>
  <c r="H193" i="154"/>
  <c r="K189" i="154"/>
  <c r="K193" i="154" s="1"/>
  <c r="J190" i="154"/>
  <c r="J191" i="154"/>
  <c r="C192" i="154"/>
  <c r="D192" i="154"/>
  <c r="E192" i="154"/>
  <c r="F192" i="154"/>
  <c r="G192" i="154"/>
  <c r="H192" i="154"/>
  <c r="I192" i="154"/>
  <c r="C193" i="154"/>
  <c r="G193" i="154"/>
  <c r="I193" i="154"/>
  <c r="G1" i="153"/>
  <c r="J5" i="153"/>
  <c r="J6" i="153"/>
  <c r="J7" i="153"/>
  <c r="J8" i="153"/>
  <c r="J9" i="153"/>
  <c r="C10" i="153"/>
  <c r="D10" i="153"/>
  <c r="D11" i="153" s="1"/>
  <c r="E10" i="153"/>
  <c r="E11" i="153" s="1"/>
  <c r="F10" i="153"/>
  <c r="F11" i="153" s="1"/>
  <c r="G10" i="153"/>
  <c r="G11" i="153" s="1"/>
  <c r="H10" i="153"/>
  <c r="H11" i="153" s="1"/>
  <c r="I10" i="153"/>
  <c r="I11" i="153" s="1"/>
  <c r="K10" i="153"/>
  <c r="C11" i="153"/>
  <c r="K11" i="153"/>
  <c r="C12" i="153"/>
  <c r="D12" i="153"/>
  <c r="E12" i="153"/>
  <c r="F12" i="153"/>
  <c r="G12" i="153"/>
  <c r="H12" i="153"/>
  <c r="I12" i="153"/>
  <c r="K12" i="153"/>
  <c r="C13" i="153"/>
  <c r="C17" i="153" s="1"/>
  <c r="D13" i="153"/>
  <c r="D17" i="153" s="1"/>
  <c r="E13" i="153"/>
  <c r="E17" i="153" s="1"/>
  <c r="F13" i="153"/>
  <c r="F17" i="153" s="1"/>
  <c r="G13" i="153"/>
  <c r="G17" i="153" s="1"/>
  <c r="H13" i="153"/>
  <c r="H17" i="153" s="1"/>
  <c r="I13" i="153"/>
  <c r="I17" i="153" s="1"/>
  <c r="K13" i="153"/>
  <c r="K17" i="153" s="1"/>
  <c r="J14" i="153"/>
  <c r="J15" i="153"/>
  <c r="C16" i="153"/>
  <c r="D16" i="153"/>
  <c r="E16" i="153"/>
  <c r="F16" i="153"/>
  <c r="G16" i="153"/>
  <c r="H16" i="153"/>
  <c r="I16" i="153"/>
  <c r="J19" i="153"/>
  <c r="J20" i="153"/>
  <c r="J21" i="153"/>
  <c r="J22" i="153"/>
  <c r="J23" i="153"/>
  <c r="K24" i="153"/>
  <c r="K25" i="153" s="1"/>
  <c r="K26" i="153"/>
  <c r="C31" i="153"/>
  <c r="D31" i="153"/>
  <c r="E31" i="153"/>
  <c r="G31" i="153"/>
  <c r="I31" i="153"/>
  <c r="K27" i="153"/>
  <c r="K31" i="153" s="1"/>
  <c r="J28" i="153"/>
  <c r="J29" i="153"/>
  <c r="C30" i="153"/>
  <c r="D30" i="153"/>
  <c r="E30" i="153"/>
  <c r="F30" i="153"/>
  <c r="G30" i="153"/>
  <c r="H30" i="153"/>
  <c r="I30" i="153"/>
  <c r="F31" i="153"/>
  <c r="H31" i="153"/>
  <c r="J33" i="153"/>
  <c r="J34" i="153"/>
  <c r="J35" i="153"/>
  <c r="J36" i="153"/>
  <c r="J37" i="153"/>
  <c r="K38" i="153"/>
  <c r="K39" i="153" s="1"/>
  <c r="K40" i="153"/>
  <c r="C45" i="153"/>
  <c r="E45" i="153"/>
  <c r="F45" i="153"/>
  <c r="G45" i="153"/>
  <c r="I45" i="153"/>
  <c r="K41" i="153"/>
  <c r="K45" i="153" s="1"/>
  <c r="J42" i="153"/>
  <c r="J43" i="153"/>
  <c r="C44" i="153"/>
  <c r="D44" i="153"/>
  <c r="E44" i="153"/>
  <c r="F44" i="153"/>
  <c r="G44" i="153"/>
  <c r="H44" i="153"/>
  <c r="I44" i="153"/>
  <c r="D45" i="153"/>
  <c r="H45" i="153"/>
  <c r="J49" i="153"/>
  <c r="J50" i="153"/>
  <c r="J51" i="153"/>
  <c r="J52" i="153"/>
  <c r="J53" i="153"/>
  <c r="M53" i="153"/>
  <c r="K54" i="153"/>
  <c r="K55" i="153" s="1"/>
  <c r="K56" i="153"/>
  <c r="C61" i="153"/>
  <c r="E61" i="153"/>
  <c r="G61" i="153"/>
  <c r="I61" i="153"/>
  <c r="K57" i="153"/>
  <c r="K61" i="153" s="1"/>
  <c r="J58" i="153"/>
  <c r="J59" i="153"/>
  <c r="C60" i="153"/>
  <c r="D60" i="153"/>
  <c r="E60" i="153"/>
  <c r="F60" i="153"/>
  <c r="G60" i="153"/>
  <c r="H60" i="153"/>
  <c r="I60" i="153"/>
  <c r="D61" i="153"/>
  <c r="F61" i="153"/>
  <c r="H61" i="153"/>
  <c r="J63" i="153"/>
  <c r="J64" i="153"/>
  <c r="J65" i="153"/>
  <c r="J66" i="153"/>
  <c r="J67" i="153"/>
  <c r="K68" i="153"/>
  <c r="K69" i="153" s="1"/>
  <c r="K70" i="153"/>
  <c r="C75" i="153"/>
  <c r="E75" i="153"/>
  <c r="F75" i="153"/>
  <c r="G75" i="153"/>
  <c r="I75" i="153"/>
  <c r="K71" i="153"/>
  <c r="K75" i="153" s="1"/>
  <c r="J72" i="153"/>
  <c r="J73" i="153"/>
  <c r="C74" i="153"/>
  <c r="D74" i="153"/>
  <c r="E74" i="153"/>
  <c r="F74" i="153"/>
  <c r="G74" i="153"/>
  <c r="H74" i="153"/>
  <c r="I74" i="153"/>
  <c r="D75" i="153"/>
  <c r="H75" i="153"/>
  <c r="J79" i="153"/>
  <c r="J80" i="153"/>
  <c r="J81" i="153"/>
  <c r="J82" i="153"/>
  <c r="J83" i="153"/>
  <c r="K84" i="153"/>
  <c r="K85" i="153" s="1"/>
  <c r="K86" i="153"/>
  <c r="D91" i="153"/>
  <c r="E91" i="153"/>
  <c r="F91" i="153"/>
  <c r="H91" i="153"/>
  <c r="K87" i="153"/>
  <c r="K91" i="153" s="1"/>
  <c r="J88" i="153"/>
  <c r="J89" i="153"/>
  <c r="C90" i="153"/>
  <c r="D90" i="153"/>
  <c r="E90" i="153"/>
  <c r="F90" i="153"/>
  <c r="G90" i="153"/>
  <c r="H90" i="153"/>
  <c r="I90" i="153"/>
  <c r="C91" i="153"/>
  <c r="G91" i="153"/>
  <c r="I91" i="153"/>
  <c r="J93" i="153"/>
  <c r="J94" i="153"/>
  <c r="J95" i="153"/>
  <c r="J96" i="153"/>
  <c r="J97" i="153"/>
  <c r="K98" i="153"/>
  <c r="K99" i="153" s="1"/>
  <c r="K100" i="153"/>
  <c r="D105" i="153"/>
  <c r="F105" i="153"/>
  <c r="H105" i="153"/>
  <c r="K101" i="153"/>
  <c r="K105" i="153" s="1"/>
  <c r="J102" i="153"/>
  <c r="J103" i="153"/>
  <c r="C104" i="153"/>
  <c r="D104" i="153"/>
  <c r="E104" i="153"/>
  <c r="F104" i="153"/>
  <c r="G104" i="153"/>
  <c r="H104" i="153"/>
  <c r="I104" i="153"/>
  <c r="C105" i="153"/>
  <c r="E105" i="153"/>
  <c r="G105" i="153"/>
  <c r="I105" i="153"/>
  <c r="J109" i="153"/>
  <c r="J110" i="153"/>
  <c r="J111" i="153"/>
  <c r="J112" i="153"/>
  <c r="J113" i="153"/>
  <c r="C114" i="153"/>
  <c r="C115" i="153" s="1"/>
  <c r="D114" i="153"/>
  <c r="D115" i="153" s="1"/>
  <c r="E114" i="153"/>
  <c r="E115" i="153" s="1"/>
  <c r="F114" i="153"/>
  <c r="F115" i="153" s="1"/>
  <c r="G114" i="153"/>
  <c r="G115" i="153" s="1"/>
  <c r="H114" i="153"/>
  <c r="H115" i="153" s="1"/>
  <c r="I114" i="153"/>
  <c r="I115" i="153" s="1"/>
  <c r="K114" i="153"/>
  <c r="K115" i="153" s="1"/>
  <c r="C116" i="153"/>
  <c r="D116" i="153"/>
  <c r="E116" i="153"/>
  <c r="F116" i="153"/>
  <c r="G116" i="153"/>
  <c r="H116" i="153"/>
  <c r="I116" i="153"/>
  <c r="K116" i="153"/>
  <c r="C117" i="153"/>
  <c r="C121" i="153" s="1"/>
  <c r="D117" i="153"/>
  <c r="E117" i="153"/>
  <c r="E121" i="153" s="1"/>
  <c r="F117" i="153"/>
  <c r="F121" i="153" s="1"/>
  <c r="G117" i="153"/>
  <c r="G121" i="153" s="1"/>
  <c r="H117" i="153"/>
  <c r="H121" i="153" s="1"/>
  <c r="I117" i="153"/>
  <c r="I121" i="153" s="1"/>
  <c r="K117" i="153"/>
  <c r="K121" i="153" s="1"/>
  <c r="J118" i="153"/>
  <c r="J119" i="153"/>
  <c r="C120" i="153"/>
  <c r="D120" i="153"/>
  <c r="E120" i="153"/>
  <c r="F120" i="153"/>
  <c r="G120" i="153"/>
  <c r="H120" i="153"/>
  <c r="I120" i="153"/>
  <c r="D121" i="153"/>
  <c r="J125" i="153"/>
  <c r="J126" i="153"/>
  <c r="J127" i="153"/>
  <c r="J128" i="153"/>
  <c r="J129" i="153"/>
  <c r="C130" i="153"/>
  <c r="C131" i="153" s="1"/>
  <c r="D130" i="153"/>
  <c r="D131" i="153" s="1"/>
  <c r="E130" i="153"/>
  <c r="E131" i="153" s="1"/>
  <c r="F130" i="153"/>
  <c r="F131" i="153" s="1"/>
  <c r="G130" i="153"/>
  <c r="G131" i="153" s="1"/>
  <c r="H130" i="153"/>
  <c r="H131" i="153" s="1"/>
  <c r="I130" i="153"/>
  <c r="I131" i="153" s="1"/>
  <c r="K130" i="153"/>
  <c r="K131" i="153" s="1"/>
  <c r="C132" i="153"/>
  <c r="D132" i="153"/>
  <c r="E132" i="153"/>
  <c r="F132" i="153"/>
  <c r="G132" i="153"/>
  <c r="H132" i="153"/>
  <c r="I132" i="153"/>
  <c r="K132" i="153"/>
  <c r="C133" i="153"/>
  <c r="C137" i="153" s="1"/>
  <c r="D133" i="153"/>
  <c r="D137" i="153" s="1"/>
  <c r="E133" i="153"/>
  <c r="E137" i="153" s="1"/>
  <c r="F133" i="153"/>
  <c r="F137" i="153" s="1"/>
  <c r="G133" i="153"/>
  <c r="G137" i="153" s="1"/>
  <c r="H133" i="153"/>
  <c r="H137" i="153" s="1"/>
  <c r="I133" i="153"/>
  <c r="I137" i="153" s="1"/>
  <c r="K133" i="153"/>
  <c r="K137" i="153" s="1"/>
  <c r="J134" i="153"/>
  <c r="J135" i="153"/>
  <c r="C136" i="153"/>
  <c r="D136" i="153"/>
  <c r="E136" i="153"/>
  <c r="F136" i="153"/>
  <c r="G136" i="153"/>
  <c r="H136" i="153"/>
  <c r="I136" i="153"/>
  <c r="J139" i="153"/>
  <c r="J140" i="153"/>
  <c r="J141" i="153"/>
  <c r="J142" i="153"/>
  <c r="J143" i="153"/>
  <c r="K144" i="153"/>
  <c r="K145" i="153" s="1"/>
  <c r="K146" i="153"/>
  <c r="D151" i="153"/>
  <c r="F151" i="153"/>
  <c r="H151" i="153"/>
  <c r="K147" i="153"/>
  <c r="K151" i="153" s="1"/>
  <c r="J148" i="153"/>
  <c r="J149" i="153"/>
  <c r="C150" i="153"/>
  <c r="D150" i="153"/>
  <c r="E150" i="153"/>
  <c r="F150" i="153"/>
  <c r="G150" i="153"/>
  <c r="H150" i="153"/>
  <c r="I150" i="153"/>
  <c r="C151" i="153"/>
  <c r="E151" i="153"/>
  <c r="G151" i="153"/>
  <c r="I151" i="153"/>
  <c r="J153" i="153"/>
  <c r="J154" i="153"/>
  <c r="J155" i="153"/>
  <c r="J156" i="153"/>
  <c r="J157" i="153"/>
  <c r="K158" i="153"/>
  <c r="K159" i="153" s="1"/>
  <c r="K160" i="153"/>
  <c r="D165" i="153"/>
  <c r="F165" i="153"/>
  <c r="H165" i="153"/>
  <c r="K161" i="153"/>
  <c r="K165" i="153" s="1"/>
  <c r="J162" i="153"/>
  <c r="J163" i="153"/>
  <c r="C164" i="153"/>
  <c r="D164" i="153"/>
  <c r="E164" i="153"/>
  <c r="F164" i="153"/>
  <c r="G164" i="153"/>
  <c r="H164" i="153"/>
  <c r="I164" i="153"/>
  <c r="C165" i="153"/>
  <c r="E165" i="153"/>
  <c r="G165" i="153"/>
  <c r="I165" i="153"/>
  <c r="J167" i="153"/>
  <c r="J168" i="153"/>
  <c r="J169" i="153"/>
  <c r="J170" i="153"/>
  <c r="J171" i="153"/>
  <c r="K172" i="153"/>
  <c r="K173" i="153" s="1"/>
  <c r="J173" i="153"/>
  <c r="K174" i="153"/>
  <c r="D179" i="153"/>
  <c r="F179" i="153"/>
  <c r="H179" i="153"/>
  <c r="K175" i="153"/>
  <c r="K179" i="153" s="1"/>
  <c r="J176" i="153"/>
  <c r="J177" i="153"/>
  <c r="C178" i="153"/>
  <c r="D178" i="153"/>
  <c r="E178" i="153"/>
  <c r="F178" i="153"/>
  <c r="G178" i="153"/>
  <c r="H178" i="153"/>
  <c r="I178" i="153"/>
  <c r="C179" i="153"/>
  <c r="E179" i="153"/>
  <c r="G179" i="153"/>
  <c r="I179" i="153"/>
  <c r="J181" i="153"/>
  <c r="J182" i="153"/>
  <c r="J183" i="153"/>
  <c r="J184" i="153"/>
  <c r="J185" i="153"/>
  <c r="K186" i="153"/>
  <c r="K187" i="153" s="1"/>
  <c r="K188" i="153"/>
  <c r="C193" i="153"/>
  <c r="D193" i="153"/>
  <c r="F193" i="153"/>
  <c r="H193" i="153"/>
  <c r="K189" i="153"/>
  <c r="K193" i="153" s="1"/>
  <c r="J190" i="153"/>
  <c r="J191" i="153"/>
  <c r="C192" i="153"/>
  <c r="D192" i="153"/>
  <c r="E192" i="153"/>
  <c r="F192" i="153"/>
  <c r="G192" i="153"/>
  <c r="H192" i="153"/>
  <c r="I192" i="153"/>
  <c r="E193" i="153"/>
  <c r="G193" i="153"/>
  <c r="I193" i="153"/>
  <c r="G1" i="152"/>
  <c r="F1" i="151"/>
  <c r="F1" i="152" s="1"/>
  <c r="F1" i="153" s="1"/>
  <c r="F1" i="154" s="1"/>
  <c r="F1" i="155" s="1"/>
  <c r="F1" i="156" s="1"/>
  <c r="F1" i="157" s="1"/>
  <c r="F1" i="158" s="1"/>
  <c r="F1" i="159" s="1"/>
  <c r="F1" i="160" s="1"/>
  <c r="F1" i="161" s="1"/>
  <c r="F1" i="162" s="1"/>
  <c r="F1" i="163" s="1"/>
  <c r="F1" i="164" s="1"/>
  <c r="F1" i="165" s="1"/>
  <c r="F1" i="166" s="1"/>
  <c r="F1" i="167" s="1"/>
  <c r="F1" i="168" s="1"/>
  <c r="F1" i="169" s="1"/>
  <c r="F1" i="170" s="1"/>
  <c r="F1" i="171" s="1"/>
  <c r="F1" i="172" s="1"/>
  <c r="F1" i="173" s="1"/>
  <c r="F1" i="174" s="1"/>
  <c r="F1" i="175" s="1"/>
  <c r="F1" i="176" s="1"/>
  <c r="G1" i="151"/>
  <c r="M94" i="151"/>
  <c r="D3" i="150"/>
  <c r="E3" i="150" s="1"/>
  <c r="F3" i="150" s="1"/>
  <c r="G3" i="150" s="1"/>
  <c r="H3" i="150" s="1"/>
  <c r="I3" i="150" s="1"/>
  <c r="C3" i="151" s="1"/>
  <c r="J5" i="150"/>
  <c r="J6" i="150"/>
  <c r="J7" i="150"/>
  <c r="J8" i="150"/>
  <c r="J9" i="150"/>
  <c r="C10" i="150"/>
  <c r="C11" i="150" s="1"/>
  <c r="D10" i="150"/>
  <c r="D11" i="150" s="1"/>
  <c r="E10" i="150"/>
  <c r="E11" i="150" s="1"/>
  <c r="F10" i="150"/>
  <c r="F11" i="150" s="1"/>
  <c r="G10" i="150"/>
  <c r="G11" i="150" s="1"/>
  <c r="H10" i="150"/>
  <c r="H11" i="150" s="1"/>
  <c r="I10" i="150"/>
  <c r="I11" i="150" s="1"/>
  <c r="K10" i="150"/>
  <c r="K11" i="150"/>
  <c r="C12" i="150"/>
  <c r="D12" i="150"/>
  <c r="E12" i="150"/>
  <c r="F12" i="150"/>
  <c r="G12" i="150"/>
  <c r="H12" i="150"/>
  <c r="I12" i="150"/>
  <c r="K12" i="150"/>
  <c r="C13" i="150"/>
  <c r="C17" i="150" s="1"/>
  <c r="D13" i="150"/>
  <c r="D17" i="150" s="1"/>
  <c r="E13" i="150"/>
  <c r="E17" i="150" s="1"/>
  <c r="F13" i="150"/>
  <c r="F17" i="150" s="1"/>
  <c r="G13" i="150"/>
  <c r="G17" i="150" s="1"/>
  <c r="H13" i="150"/>
  <c r="H17" i="150" s="1"/>
  <c r="I13" i="150"/>
  <c r="I17" i="150" s="1"/>
  <c r="K13" i="150"/>
  <c r="K17" i="150" s="1"/>
  <c r="J14" i="150"/>
  <c r="J15" i="150"/>
  <c r="C16" i="150"/>
  <c r="D16" i="150"/>
  <c r="E16" i="150"/>
  <c r="F16" i="150"/>
  <c r="G16" i="150"/>
  <c r="H16" i="150"/>
  <c r="I16" i="150"/>
  <c r="J19" i="150"/>
  <c r="J20" i="150"/>
  <c r="J21" i="150"/>
  <c r="J22" i="150"/>
  <c r="J23" i="150"/>
  <c r="K24" i="150"/>
  <c r="K26" i="150"/>
  <c r="C31" i="150"/>
  <c r="D31" i="150"/>
  <c r="E31" i="150"/>
  <c r="G31" i="150"/>
  <c r="H31" i="150"/>
  <c r="I31" i="150"/>
  <c r="K27" i="150"/>
  <c r="K31" i="150" s="1"/>
  <c r="J28" i="150"/>
  <c r="J29" i="150"/>
  <c r="C30" i="150"/>
  <c r="D30" i="150"/>
  <c r="E30" i="150"/>
  <c r="F30" i="150"/>
  <c r="G30" i="150"/>
  <c r="H30" i="150"/>
  <c r="I30" i="150"/>
  <c r="F31" i="150"/>
  <c r="J33" i="150"/>
  <c r="J34" i="150"/>
  <c r="J35" i="150"/>
  <c r="J36" i="150"/>
  <c r="J37" i="150"/>
  <c r="K38" i="150"/>
  <c r="K39" i="150" s="1"/>
  <c r="K40" i="150"/>
  <c r="C45" i="150"/>
  <c r="D45" i="150"/>
  <c r="E45" i="150"/>
  <c r="F45" i="150"/>
  <c r="G45" i="150"/>
  <c r="I45" i="150"/>
  <c r="K41" i="150"/>
  <c r="K45" i="150" s="1"/>
  <c r="J42" i="150"/>
  <c r="J43" i="150"/>
  <c r="C44" i="150"/>
  <c r="D44" i="150"/>
  <c r="E44" i="150"/>
  <c r="F44" i="150"/>
  <c r="G44" i="150"/>
  <c r="H44" i="150"/>
  <c r="I44" i="150"/>
  <c r="H45" i="150"/>
  <c r="C47" i="150"/>
  <c r="D47" i="150" s="1"/>
  <c r="E47" i="150" s="1"/>
  <c r="F47" i="150" s="1"/>
  <c r="G47" i="150" s="1"/>
  <c r="H47" i="150" s="1"/>
  <c r="I47" i="150" s="1"/>
  <c r="J49" i="150"/>
  <c r="J50" i="150"/>
  <c r="J51" i="150"/>
  <c r="J52" i="150"/>
  <c r="J53" i="150"/>
  <c r="K54" i="150"/>
  <c r="K55" i="150" s="1"/>
  <c r="K56" i="150"/>
  <c r="D61" i="150"/>
  <c r="F61" i="150"/>
  <c r="H61" i="150"/>
  <c r="K57" i="150"/>
  <c r="K61" i="150" s="1"/>
  <c r="J58" i="150"/>
  <c r="J59" i="150"/>
  <c r="C60" i="150"/>
  <c r="D60" i="150"/>
  <c r="E60" i="150"/>
  <c r="F60" i="150"/>
  <c r="G60" i="150"/>
  <c r="H60" i="150"/>
  <c r="I60" i="150"/>
  <c r="C61" i="150"/>
  <c r="E61" i="150"/>
  <c r="G61" i="150"/>
  <c r="I61" i="150"/>
  <c r="J63" i="150"/>
  <c r="J64" i="150"/>
  <c r="J65" i="150"/>
  <c r="J66" i="150"/>
  <c r="J67" i="150"/>
  <c r="K68" i="150"/>
  <c r="K69" i="150" s="1"/>
  <c r="K70" i="150"/>
  <c r="D75" i="150"/>
  <c r="E75" i="150"/>
  <c r="F75" i="150"/>
  <c r="H75" i="150"/>
  <c r="I75" i="150"/>
  <c r="K71" i="150"/>
  <c r="J72" i="150"/>
  <c r="J73" i="150"/>
  <c r="C74" i="150"/>
  <c r="D74" i="150"/>
  <c r="E74" i="150"/>
  <c r="F74" i="150"/>
  <c r="G74" i="150"/>
  <c r="H74" i="150"/>
  <c r="I74" i="150"/>
  <c r="C75" i="150"/>
  <c r="G75" i="150"/>
  <c r="K75" i="150"/>
  <c r="J79" i="150"/>
  <c r="J80" i="150"/>
  <c r="J81" i="150"/>
  <c r="J82" i="150"/>
  <c r="J83" i="150"/>
  <c r="K84" i="150"/>
  <c r="K85" i="150" s="1"/>
  <c r="K86" i="150"/>
  <c r="C91" i="150"/>
  <c r="E91" i="150"/>
  <c r="G91" i="150"/>
  <c r="I91" i="150"/>
  <c r="K87" i="150"/>
  <c r="K91" i="150" s="1"/>
  <c r="J88" i="150"/>
  <c r="J89" i="150"/>
  <c r="C90" i="150"/>
  <c r="D90" i="150"/>
  <c r="E90" i="150"/>
  <c r="F90" i="150"/>
  <c r="G90" i="150"/>
  <c r="H90" i="150"/>
  <c r="I90" i="150"/>
  <c r="D91" i="150"/>
  <c r="F91" i="150"/>
  <c r="H91" i="150"/>
  <c r="J93" i="150"/>
  <c r="J94" i="150"/>
  <c r="J95" i="150"/>
  <c r="J96" i="150"/>
  <c r="J97" i="150"/>
  <c r="K98" i="150"/>
  <c r="K99" i="150" s="1"/>
  <c r="K100" i="150"/>
  <c r="C105" i="150"/>
  <c r="D105" i="150"/>
  <c r="E105" i="150"/>
  <c r="F105" i="150"/>
  <c r="G105" i="150"/>
  <c r="H105" i="150"/>
  <c r="I105" i="150"/>
  <c r="K101" i="150"/>
  <c r="K105" i="150" s="1"/>
  <c r="J102" i="150"/>
  <c r="J103" i="150"/>
  <c r="C104" i="150"/>
  <c r="D104" i="150"/>
  <c r="E104" i="150"/>
  <c r="F104" i="150"/>
  <c r="G104" i="150"/>
  <c r="H104" i="150"/>
  <c r="I104" i="150"/>
  <c r="J109" i="150"/>
  <c r="J110" i="150"/>
  <c r="J111" i="150"/>
  <c r="J112" i="150"/>
  <c r="J113" i="150"/>
  <c r="K114" i="150"/>
  <c r="K115" i="150" s="1"/>
  <c r="J115" i="150"/>
  <c r="K116" i="150"/>
  <c r="D121" i="150"/>
  <c r="F121" i="150"/>
  <c r="H121" i="150"/>
  <c r="K117" i="150"/>
  <c r="K121" i="150" s="1"/>
  <c r="J118" i="150"/>
  <c r="J119" i="150"/>
  <c r="C120" i="150"/>
  <c r="D120" i="150"/>
  <c r="E120" i="150"/>
  <c r="F120" i="150"/>
  <c r="G120" i="150"/>
  <c r="H120" i="150"/>
  <c r="I120" i="150"/>
  <c r="C121" i="150"/>
  <c r="E121" i="150"/>
  <c r="G121" i="150"/>
  <c r="I121" i="150"/>
  <c r="J125" i="150"/>
  <c r="J126" i="150"/>
  <c r="J127" i="150"/>
  <c r="J128" i="150"/>
  <c r="J129" i="150"/>
  <c r="K130" i="150"/>
  <c r="K131" i="150" s="1"/>
  <c r="K132" i="150"/>
  <c r="C137" i="150"/>
  <c r="E137" i="150"/>
  <c r="F137" i="150"/>
  <c r="G137" i="150"/>
  <c r="I137" i="150"/>
  <c r="K133" i="150"/>
  <c r="K137" i="150" s="1"/>
  <c r="J134" i="150"/>
  <c r="J135" i="150"/>
  <c r="C136" i="150"/>
  <c r="D136" i="150"/>
  <c r="E136" i="150"/>
  <c r="F136" i="150"/>
  <c r="G136" i="150"/>
  <c r="H136" i="150"/>
  <c r="I136" i="150"/>
  <c r="D137" i="150"/>
  <c r="H137" i="150"/>
  <c r="J139" i="150"/>
  <c r="J140" i="150"/>
  <c r="J141" i="150"/>
  <c r="J142" i="150"/>
  <c r="J143" i="150"/>
  <c r="J145" i="150"/>
  <c r="K144" i="150"/>
  <c r="K145" i="150" s="1"/>
  <c r="K146" i="150"/>
  <c r="C151" i="150"/>
  <c r="D151" i="150"/>
  <c r="E151" i="150"/>
  <c r="G151" i="150"/>
  <c r="I151" i="150"/>
  <c r="K147" i="150"/>
  <c r="K151" i="150" s="1"/>
  <c r="J148" i="150"/>
  <c r="J149" i="150"/>
  <c r="C150" i="150"/>
  <c r="D150" i="150"/>
  <c r="E150" i="150"/>
  <c r="F150" i="150"/>
  <c r="G150" i="150"/>
  <c r="H150" i="150"/>
  <c r="I150" i="150"/>
  <c r="F151" i="150"/>
  <c r="H151" i="150"/>
  <c r="J153" i="150"/>
  <c r="J154" i="150"/>
  <c r="J155" i="150"/>
  <c r="J156" i="150"/>
  <c r="J157" i="150"/>
  <c r="K158" i="150"/>
  <c r="K159" i="150" s="1"/>
  <c r="K160" i="150"/>
  <c r="C165" i="150"/>
  <c r="E165" i="150"/>
  <c r="G165" i="150"/>
  <c r="I165" i="150"/>
  <c r="K161" i="150"/>
  <c r="K165" i="150" s="1"/>
  <c r="J162" i="150"/>
  <c r="J163" i="150"/>
  <c r="C164" i="150"/>
  <c r="D164" i="150"/>
  <c r="E164" i="150"/>
  <c r="F164" i="150"/>
  <c r="G164" i="150"/>
  <c r="H164" i="150"/>
  <c r="I164" i="150"/>
  <c r="D165" i="150"/>
  <c r="F165" i="150"/>
  <c r="H165" i="150"/>
  <c r="J167" i="150"/>
  <c r="J168" i="150"/>
  <c r="J169" i="150"/>
  <c r="J170" i="150"/>
  <c r="J171" i="150"/>
  <c r="K172" i="150"/>
  <c r="K173" i="150" s="1"/>
  <c r="J173" i="150"/>
  <c r="K174" i="150"/>
  <c r="C179" i="150"/>
  <c r="E179" i="150"/>
  <c r="G179" i="150"/>
  <c r="I179" i="150"/>
  <c r="K175" i="150"/>
  <c r="K179" i="150" s="1"/>
  <c r="J176" i="150"/>
  <c r="J177" i="150"/>
  <c r="C178" i="150"/>
  <c r="D178" i="150"/>
  <c r="E178" i="150"/>
  <c r="F178" i="150"/>
  <c r="G178" i="150"/>
  <c r="H178" i="150"/>
  <c r="I178" i="150"/>
  <c r="D179" i="150"/>
  <c r="F179" i="150"/>
  <c r="H179" i="150"/>
  <c r="J181" i="150"/>
  <c r="J182" i="150"/>
  <c r="J183" i="150"/>
  <c r="J184" i="150"/>
  <c r="J185" i="150"/>
  <c r="K186" i="150"/>
  <c r="K187" i="150" s="1"/>
  <c r="K188" i="150"/>
  <c r="C193" i="150"/>
  <c r="D193" i="150"/>
  <c r="E193" i="150"/>
  <c r="F193" i="150"/>
  <c r="G193" i="150"/>
  <c r="I193" i="150"/>
  <c r="K189" i="150"/>
  <c r="K193" i="150" s="1"/>
  <c r="J190" i="150"/>
  <c r="J191" i="150"/>
  <c r="C192" i="150"/>
  <c r="D192" i="150"/>
  <c r="E192" i="150"/>
  <c r="F192" i="150"/>
  <c r="G192" i="150"/>
  <c r="H192" i="150"/>
  <c r="I192" i="150"/>
  <c r="H193" i="150"/>
  <c r="J55" i="150"/>
  <c r="J55" i="156"/>
  <c r="J85" i="157"/>
  <c r="J99" i="158"/>
  <c r="J25" i="159"/>
  <c r="J85" i="160"/>
  <c r="J84" i="162"/>
  <c r="J187" i="163"/>
  <c r="J159" i="163"/>
  <c r="J131" i="163"/>
  <c r="J99" i="163"/>
  <c r="J25" i="163"/>
  <c r="J11" i="164"/>
  <c r="J159" i="165"/>
  <c r="J131" i="165"/>
  <c r="J99" i="165"/>
  <c r="J85" i="166"/>
  <c r="J69" i="166"/>
  <c r="J55" i="166"/>
  <c r="J44" i="166"/>
  <c r="J187" i="167"/>
  <c r="J131" i="167"/>
  <c r="J120" i="167"/>
  <c r="J114" i="167"/>
  <c r="J35" i="174"/>
  <c r="J69" i="167"/>
  <c r="J55" i="167"/>
  <c r="J187" i="168"/>
  <c r="J131" i="168"/>
  <c r="J85" i="168"/>
  <c r="J69" i="168"/>
  <c r="J55" i="168"/>
  <c r="J25" i="168"/>
  <c r="J187" i="169"/>
  <c r="J159" i="169"/>
  <c r="J145" i="169"/>
  <c r="J131" i="169"/>
  <c r="J99" i="169"/>
  <c r="J85" i="169"/>
  <c r="J25" i="169"/>
  <c r="J11" i="169"/>
  <c r="J187" i="170"/>
  <c r="J159" i="170"/>
  <c r="J99" i="170"/>
  <c r="J85" i="170"/>
  <c r="J25" i="170"/>
  <c r="J187" i="171"/>
  <c r="J159" i="171"/>
  <c r="J145" i="171"/>
  <c r="J131" i="171"/>
  <c r="J25" i="171"/>
  <c r="J11" i="171"/>
  <c r="J187" i="172"/>
  <c r="J145" i="172"/>
  <c r="J131" i="172"/>
  <c r="J99" i="172"/>
  <c r="J85" i="172"/>
  <c r="J99" i="174"/>
  <c r="J85" i="174"/>
  <c r="J159" i="176"/>
  <c r="J115" i="178"/>
  <c r="J69" i="178"/>
  <c r="J55" i="178"/>
  <c r="J115" i="179"/>
  <c r="J25" i="179"/>
  <c r="J159" i="180"/>
  <c r="J99" i="180"/>
  <c r="J85" i="180"/>
  <c r="J25" i="180"/>
  <c r="J187" i="181"/>
  <c r="J159" i="181"/>
  <c r="J99" i="181"/>
  <c r="J85" i="181"/>
  <c r="J187" i="182"/>
  <c r="J99" i="182"/>
  <c r="J25" i="182"/>
  <c r="J145" i="183"/>
  <c r="J99" i="183"/>
  <c r="J85" i="183"/>
  <c r="J55" i="183"/>
  <c r="L133" i="184"/>
  <c r="L117" i="184"/>
  <c r="L31" i="184"/>
  <c r="L56" i="185"/>
  <c r="L31" i="185"/>
  <c r="L86" i="184"/>
  <c r="L12" i="184"/>
  <c r="L172" i="185"/>
  <c r="L172" i="186"/>
  <c r="L12" i="187"/>
  <c r="L132" i="188"/>
  <c r="L86" i="188"/>
  <c r="L38" i="188"/>
  <c r="L56" i="189"/>
  <c r="L56" i="190"/>
  <c r="L12" i="192"/>
  <c r="L132" i="203"/>
  <c r="L86" i="203"/>
  <c r="L12" i="203"/>
  <c r="L132" i="194"/>
  <c r="L86" i="194"/>
  <c r="L12" i="194"/>
  <c r="L132" i="195"/>
  <c r="L38" i="198"/>
  <c r="L86" i="199"/>
  <c r="L12" i="199"/>
  <c r="L132" i="200"/>
  <c r="L86" i="201"/>
  <c r="L12" i="201"/>
  <c r="L13" i="186"/>
  <c r="L31" i="187"/>
  <c r="L133" i="188"/>
  <c r="L87" i="188"/>
  <c r="L57" i="188"/>
  <c r="L172" i="189"/>
  <c r="L172" i="191"/>
  <c r="L87" i="203"/>
  <c r="L133" i="194"/>
  <c r="L13" i="194"/>
  <c r="L116" i="195"/>
  <c r="L133" i="196"/>
  <c r="L116" i="196"/>
  <c r="L57" i="196"/>
  <c r="L57" i="198"/>
  <c r="L31" i="198"/>
  <c r="L56" i="199"/>
  <c r="L56" i="200"/>
  <c r="L31" i="201"/>
  <c r="L38" i="201"/>
  <c r="L13" i="201"/>
  <c r="L57" i="201"/>
  <c r="L87" i="201"/>
  <c r="L173" i="201"/>
  <c r="L116" i="201"/>
  <c r="L87" i="200"/>
  <c r="L173" i="200"/>
  <c r="L116" i="200"/>
  <c r="L87" i="199"/>
  <c r="L173" i="199"/>
  <c r="L116" i="199"/>
  <c r="L116" i="198"/>
  <c r="L87" i="197"/>
  <c r="L173" i="197"/>
  <c r="L132" i="197"/>
  <c r="L56" i="196"/>
  <c r="L87" i="196"/>
  <c r="L56" i="195"/>
  <c r="L87" i="195"/>
  <c r="L56" i="194"/>
  <c r="L87" i="194"/>
  <c r="L173" i="194"/>
  <c r="L117" i="194"/>
  <c r="L56" i="203"/>
  <c r="L173" i="203"/>
  <c r="L56" i="192"/>
  <c r="L87" i="192"/>
  <c r="L173" i="192"/>
  <c r="L116" i="192"/>
  <c r="L12" i="191"/>
  <c r="L12" i="190"/>
  <c r="L132" i="190"/>
  <c r="L86" i="189"/>
  <c r="L132" i="189"/>
  <c r="L12" i="188"/>
  <c r="L31" i="188"/>
  <c r="L56" i="188"/>
  <c r="L117" i="188"/>
  <c r="L13" i="187"/>
  <c r="L117" i="187"/>
  <c r="L56" i="186"/>
  <c r="L31" i="200"/>
  <c r="L31" i="203"/>
  <c r="L56" i="191"/>
  <c r="L86" i="185"/>
  <c r="L133" i="186"/>
  <c r="L57" i="185"/>
  <c r="L133" i="185"/>
  <c r="L57" i="184"/>
  <c r="J38" i="161"/>
  <c r="J39" i="161"/>
  <c r="L86" i="152"/>
  <c r="L172" i="152"/>
  <c r="L56" i="201"/>
  <c r="L117" i="201"/>
  <c r="L133" i="201"/>
  <c r="L57" i="200"/>
  <c r="L13" i="199"/>
  <c r="L57" i="199"/>
  <c r="L117" i="199"/>
  <c r="L87" i="198"/>
  <c r="L173" i="198"/>
  <c r="L117" i="198"/>
  <c r="L31" i="197"/>
  <c r="L57" i="197"/>
  <c r="L86" i="197"/>
  <c r="L117" i="196"/>
  <c r="L13" i="195"/>
  <c r="L57" i="195"/>
  <c r="L117" i="195"/>
  <c r="L133" i="195"/>
  <c r="L57" i="194"/>
  <c r="L13" i="203"/>
  <c r="L57" i="203"/>
  <c r="L117" i="203"/>
  <c r="L13" i="192"/>
  <c r="L57" i="192"/>
  <c r="L117" i="192"/>
  <c r="L86" i="191"/>
  <c r="L57" i="190"/>
  <c r="L86" i="190"/>
  <c r="L172" i="190"/>
  <c r="L13" i="189"/>
  <c r="L57" i="189"/>
  <c r="L87" i="189"/>
  <c r="L173" i="189"/>
  <c r="L173" i="188"/>
  <c r="L116" i="187"/>
  <c r="L31" i="194"/>
  <c r="L13" i="191"/>
  <c r="L57" i="191"/>
  <c r="L87" i="185"/>
  <c r="L173" i="185"/>
  <c r="L12" i="185"/>
  <c r="L56" i="184"/>
  <c r="L87" i="184"/>
  <c r="L173" i="184"/>
  <c r="L116" i="184"/>
  <c r="L87" i="152"/>
  <c r="L87" i="186"/>
  <c r="L173" i="186"/>
  <c r="L133" i="203"/>
  <c r="L31" i="189"/>
  <c r="J158" i="150"/>
  <c r="J38" i="150"/>
  <c r="J39" i="150"/>
  <c r="J24" i="150"/>
  <c r="L31" i="151"/>
  <c r="L38" i="152"/>
  <c r="J186" i="153"/>
  <c r="J84" i="153"/>
  <c r="J68" i="153"/>
  <c r="J186" i="154"/>
  <c r="J24" i="154"/>
  <c r="J192" i="155"/>
  <c r="J178" i="155"/>
  <c r="J114" i="155"/>
  <c r="J84" i="155"/>
  <c r="J68" i="155"/>
  <c r="J44" i="155"/>
  <c r="J178" i="156"/>
  <c r="J172" i="156"/>
  <c r="J173" i="156"/>
  <c r="J164" i="156"/>
  <c r="J158" i="156"/>
  <c r="J114" i="156"/>
  <c r="J68" i="156"/>
  <c r="J186" i="157"/>
  <c r="J130" i="157"/>
  <c r="J84" i="157"/>
  <c r="J74" i="157"/>
  <c r="J68" i="157"/>
  <c r="J60" i="157"/>
  <c r="J10" i="157"/>
  <c r="J186" i="158"/>
  <c r="J144" i="158"/>
  <c r="J114" i="158"/>
  <c r="J84" i="158"/>
  <c r="J24" i="158"/>
  <c r="J173" i="159"/>
  <c r="J144" i="159"/>
  <c r="J130" i="159"/>
  <c r="J84" i="159"/>
  <c r="J85" i="159"/>
  <c r="J10" i="159"/>
  <c r="J158" i="160"/>
  <c r="J130" i="160"/>
  <c r="J120" i="160"/>
  <c r="J98" i="160"/>
  <c r="J54" i="160"/>
  <c r="J39" i="160"/>
  <c r="J30" i="160"/>
  <c r="J24" i="160"/>
  <c r="J16" i="160"/>
  <c r="J98" i="161"/>
  <c r="J54" i="161"/>
  <c r="J55" i="161"/>
  <c r="J44" i="161"/>
  <c r="J114" i="162"/>
  <c r="J104" i="162"/>
  <c r="J98" i="162"/>
  <c r="J131" i="166"/>
  <c r="J85" i="167"/>
  <c r="J115" i="168"/>
  <c r="J99" i="168"/>
  <c r="J11" i="172"/>
  <c r="J145" i="173"/>
  <c r="L173" i="152"/>
  <c r="J85" i="162"/>
  <c r="L132" i="185"/>
  <c r="L132" i="186"/>
  <c r="L86" i="186"/>
  <c r="L56" i="187"/>
  <c r="L116" i="188"/>
  <c r="L13" i="188"/>
  <c r="L133" i="189"/>
  <c r="L133" i="190"/>
  <c r="L116" i="194"/>
  <c r="L172" i="197"/>
  <c r="L56" i="198"/>
  <c r="L12" i="198"/>
  <c r="L133" i="200"/>
  <c r="L117" i="200"/>
  <c r="L13" i="200"/>
  <c r="L31" i="192"/>
  <c r="L31" i="195"/>
  <c r="L31" i="199"/>
  <c r="L12" i="189"/>
  <c r="L132" i="191"/>
  <c r="L116" i="203"/>
  <c r="L173" i="195"/>
  <c r="L173" i="196"/>
  <c r="J145" i="165"/>
  <c r="J131" i="164"/>
  <c r="J99" i="160"/>
  <c r="J145" i="159"/>
  <c r="J85" i="158"/>
  <c r="J131" i="158"/>
  <c r="J11" i="157"/>
  <c r="J186" i="150"/>
  <c r="J144" i="150"/>
  <c r="J114" i="150"/>
  <c r="J98" i="150"/>
  <c r="J68" i="150"/>
  <c r="J69" i="150"/>
  <c r="J54" i="150"/>
  <c r="L38" i="151"/>
  <c r="L117" i="152"/>
  <c r="L116" i="152"/>
  <c r="J172" i="153"/>
  <c r="J158" i="153"/>
  <c r="J159" i="153"/>
  <c r="J144" i="153"/>
  <c r="J98" i="153"/>
  <c r="J24" i="153"/>
  <c r="J98" i="154"/>
  <c r="J68" i="154"/>
  <c r="J54" i="154"/>
  <c r="J186" i="155"/>
  <c r="J172" i="155"/>
  <c r="J158" i="155"/>
  <c r="J136" i="155"/>
  <c r="J130" i="155"/>
  <c r="J120" i="155"/>
  <c r="J90" i="155"/>
  <c r="J54" i="155"/>
  <c r="J39" i="155"/>
  <c r="J30" i="155"/>
  <c r="J24" i="155"/>
  <c r="J16" i="155"/>
  <c r="J11" i="155"/>
  <c r="J186" i="156"/>
  <c r="J130" i="156"/>
  <c r="J98" i="156"/>
  <c r="J84" i="156"/>
  <c r="J54" i="156"/>
  <c r="J38" i="156"/>
  <c r="J172" i="157"/>
  <c r="J164" i="157"/>
  <c r="J158" i="157"/>
  <c r="J150" i="157"/>
  <c r="J144" i="157"/>
  <c r="J104" i="157"/>
  <c r="J98" i="157"/>
  <c r="J99" i="157"/>
  <c r="J54" i="157"/>
  <c r="J38" i="157"/>
  <c r="J39" i="157"/>
  <c r="J30" i="157"/>
  <c r="J24" i="157"/>
  <c r="J158" i="158"/>
  <c r="J136" i="158"/>
  <c r="J130" i="158"/>
  <c r="J120" i="158"/>
  <c r="J115" i="158"/>
  <c r="J98" i="158"/>
  <c r="J68" i="158"/>
  <c r="J55" i="158"/>
  <c r="J54" i="158"/>
  <c r="J16" i="158"/>
  <c r="J186" i="159"/>
  <c r="J178" i="159"/>
  <c r="J172" i="159"/>
  <c r="J164" i="159"/>
  <c r="J158" i="159"/>
  <c r="J120" i="159"/>
  <c r="J115" i="159"/>
  <c r="J114" i="159"/>
  <c r="J98" i="159"/>
  <c r="J90" i="159"/>
  <c r="J60" i="159"/>
  <c r="J54" i="159"/>
  <c r="J39" i="159"/>
  <c r="J30" i="159"/>
  <c r="J24" i="159"/>
  <c r="J16" i="159"/>
  <c r="J192" i="160"/>
  <c r="J186" i="160"/>
  <c r="J178" i="160"/>
  <c r="J144" i="160"/>
  <c r="J114" i="160"/>
  <c r="J84" i="160"/>
  <c r="J55" i="160"/>
  <c r="J35" i="160"/>
  <c r="J25" i="160"/>
  <c r="J192" i="161"/>
  <c r="J187" i="161"/>
  <c r="J186" i="161"/>
  <c r="J150" i="161"/>
  <c r="J144" i="161"/>
  <c r="J136" i="161"/>
  <c r="J99" i="161"/>
  <c r="J74" i="161"/>
  <c r="J68" i="161"/>
  <c r="J69" i="161"/>
  <c r="J24" i="161"/>
  <c r="J11" i="161"/>
  <c r="J10" i="161"/>
  <c r="J178" i="162"/>
  <c r="J136" i="162"/>
  <c r="J99" i="162"/>
  <c r="J25" i="162"/>
  <c r="J55" i="163"/>
  <c r="J55" i="164"/>
  <c r="J159" i="166"/>
  <c r="J69" i="169"/>
  <c r="J115" i="171"/>
  <c r="J69" i="171"/>
  <c r="J55" i="171"/>
  <c r="J69" i="172"/>
  <c r="J55" i="172"/>
  <c r="J187" i="173"/>
  <c r="J99" i="173"/>
  <c r="J85" i="173"/>
  <c r="J158" i="163"/>
  <c r="J130" i="163"/>
  <c r="J130" i="164"/>
  <c r="J68" i="167"/>
  <c r="J54" i="167"/>
  <c r="J84" i="168"/>
  <c r="J186" i="169"/>
  <c r="J173" i="173"/>
  <c r="J158" i="173"/>
  <c r="J130" i="173"/>
  <c r="J84" i="173"/>
  <c r="J69" i="173"/>
  <c r="J55" i="173"/>
  <c r="J25" i="173"/>
  <c r="J159" i="177"/>
  <c r="J159" i="178"/>
  <c r="J25" i="178"/>
  <c r="J115" i="183"/>
  <c r="J69" i="183"/>
  <c r="J25" i="183"/>
  <c r="J11" i="183"/>
  <c r="J69" i="162"/>
  <c r="J24" i="162"/>
  <c r="J54" i="163"/>
  <c r="J114" i="164"/>
  <c r="J158" i="167"/>
  <c r="J144" i="167"/>
  <c r="J98" i="167"/>
  <c r="J68" i="169"/>
  <c r="J68" i="171"/>
  <c r="J39" i="171"/>
  <c r="J68" i="172"/>
  <c r="J69" i="179"/>
  <c r="J114" i="180"/>
  <c r="J144" i="183"/>
  <c r="J130" i="183"/>
  <c r="J98" i="183"/>
  <c r="J84" i="183"/>
  <c r="J54" i="183"/>
  <c r="J38" i="183"/>
  <c r="J54" i="176"/>
  <c r="J158" i="177"/>
  <c r="J158" i="178"/>
  <c r="J54" i="181"/>
  <c r="J114" i="183"/>
  <c r="L38" i="184"/>
  <c r="L38" i="186"/>
  <c r="L38" i="187"/>
  <c r="L117" i="189"/>
  <c r="L38" i="190"/>
  <c r="L38" i="203"/>
  <c r="L172" i="196"/>
  <c r="L132" i="201"/>
  <c r="L86" i="196"/>
  <c r="L57" i="186"/>
  <c r="L12" i="152"/>
  <c r="L133" i="152"/>
  <c r="L133" i="151"/>
  <c r="L12" i="151"/>
  <c r="L116" i="151"/>
  <c r="L12" i="200"/>
  <c r="L13" i="197"/>
  <c r="L13" i="184"/>
  <c r="L132" i="184"/>
  <c r="L13" i="152"/>
  <c r="L31" i="152"/>
  <c r="L132" i="152"/>
  <c r="L132" i="151"/>
  <c r="L117" i="151"/>
  <c r="L13" i="151"/>
  <c r="L56" i="151"/>
  <c r="L57" i="151"/>
  <c r="J187" i="150"/>
  <c r="J159" i="150"/>
  <c r="J131" i="150"/>
  <c r="J25" i="150"/>
  <c r="M80" i="151"/>
  <c r="J55" i="154"/>
  <c r="J131" i="155"/>
  <c r="J99" i="150"/>
  <c r="J85" i="150"/>
  <c r="J145" i="153"/>
  <c r="J85" i="155"/>
  <c r="J69" i="155"/>
  <c r="J55" i="155"/>
  <c r="J99" i="156"/>
  <c r="J85" i="156"/>
  <c r="J69" i="157"/>
  <c r="J130" i="150"/>
  <c r="E11" i="154"/>
  <c r="J10" i="155"/>
  <c r="J10" i="156"/>
  <c r="J69" i="158"/>
  <c r="J39" i="158"/>
  <c r="J38" i="158"/>
  <c r="J69" i="159"/>
  <c r="J11" i="165"/>
  <c r="L57" i="152"/>
  <c r="J55" i="157"/>
  <c r="J173" i="158"/>
  <c r="J164" i="158"/>
  <c r="J74" i="158"/>
  <c r="J55" i="159"/>
  <c r="J11" i="160"/>
  <c r="J159" i="161"/>
  <c r="J85" i="161"/>
  <c r="J187" i="162"/>
  <c r="J115" i="164"/>
  <c r="J69" i="164"/>
  <c r="J85" i="165"/>
  <c r="J55" i="165"/>
  <c r="J187" i="166"/>
  <c r="J68" i="159"/>
  <c r="J38" i="160"/>
  <c r="J10" i="160"/>
  <c r="J172" i="161"/>
  <c r="J84" i="161"/>
  <c r="J186" i="162"/>
  <c r="J68" i="162"/>
  <c r="J85" i="163"/>
  <c r="J69" i="163"/>
  <c r="J39" i="163"/>
  <c r="J99" i="164"/>
  <c r="J85" i="164"/>
  <c r="J39" i="164"/>
  <c r="J25" i="164"/>
  <c r="J187" i="165"/>
  <c r="J69" i="165"/>
  <c r="J25" i="165"/>
  <c r="J186" i="166"/>
  <c r="J25" i="166"/>
  <c r="J159" i="167"/>
  <c r="J145" i="167"/>
  <c r="J99" i="167"/>
  <c r="J69" i="170"/>
  <c r="J55" i="170"/>
  <c r="J131" i="173"/>
  <c r="J115" i="176"/>
  <c r="J99" i="176"/>
  <c r="J55" i="176"/>
  <c r="J25" i="176"/>
  <c r="J69" i="176"/>
  <c r="J39" i="176"/>
  <c r="J186" i="168"/>
  <c r="J145" i="170"/>
  <c r="J98" i="170"/>
  <c r="J24" i="170"/>
  <c r="J186" i="171"/>
  <c r="J144" i="173"/>
  <c r="J115" i="173"/>
  <c r="J68" i="173"/>
  <c r="J54" i="173"/>
  <c r="J24" i="173"/>
  <c r="J158" i="174"/>
  <c r="J130" i="174"/>
  <c r="J158" i="176"/>
  <c r="J130" i="176"/>
  <c r="J38" i="176"/>
  <c r="J69" i="181"/>
  <c r="J55" i="181"/>
  <c r="J115" i="182"/>
  <c r="J144" i="166"/>
  <c r="J130" i="167"/>
  <c r="J114" i="168"/>
  <c r="J98" i="168"/>
  <c r="J10" i="172"/>
  <c r="J114" i="174"/>
  <c r="J114" i="176"/>
  <c r="J10" i="176"/>
  <c r="J99" i="177"/>
  <c r="J187" i="179"/>
  <c r="J85" i="179"/>
  <c r="J55" i="180"/>
  <c r="J145" i="180"/>
  <c r="J145" i="181"/>
  <c r="J84" i="181"/>
  <c r="J186" i="182"/>
  <c r="J10" i="177"/>
  <c r="J68" i="180"/>
  <c r="J68" i="183"/>
  <c r="L117" i="185"/>
  <c r="L38" i="196"/>
  <c r="L116" i="197"/>
  <c r="L172" i="200"/>
  <c r="L86" i="200"/>
  <c r="L12" i="197"/>
  <c r="L133" i="197"/>
  <c r="L172" i="195"/>
  <c r="L86" i="195"/>
  <c r="L172" i="192"/>
  <c r="L86" i="192"/>
  <c r="L133" i="192"/>
  <c r="L116" i="191"/>
  <c r="L31" i="191"/>
  <c r="L133" i="191"/>
  <c r="L13" i="190"/>
  <c r="L116" i="190"/>
  <c r="L31" i="190"/>
  <c r="L172" i="151"/>
  <c r="L86" i="151"/>
  <c r="L132" i="199"/>
  <c r="L172" i="198"/>
  <c r="L86" i="198"/>
  <c r="L133" i="198"/>
  <c r="L56" i="197"/>
  <c r="L12" i="195"/>
  <c r="L132" i="192"/>
  <c r="L173" i="191"/>
  <c r="L87" i="191"/>
  <c r="L117" i="191"/>
  <c r="L87" i="190"/>
  <c r="L173" i="190"/>
  <c r="L117" i="190"/>
  <c r="L87" i="151"/>
  <c r="L173" i="151"/>
  <c r="J175" i="164" l="1"/>
  <c r="J174" i="164"/>
  <c r="J147" i="164"/>
  <c r="J146" i="164"/>
  <c r="J132" i="159"/>
  <c r="J161" i="155"/>
  <c r="J188" i="164"/>
  <c r="J189" i="164"/>
  <c r="J161" i="164"/>
  <c r="J160" i="164"/>
  <c r="J71" i="165"/>
  <c r="J146" i="182"/>
  <c r="J188" i="182"/>
  <c r="J116" i="177"/>
  <c r="L116" i="177" s="1"/>
  <c r="J132" i="174"/>
  <c r="J133" i="157"/>
  <c r="J137" i="157" s="1"/>
  <c r="J101" i="150"/>
  <c r="J105" i="150" s="1"/>
  <c r="M34" i="166"/>
  <c r="J12" i="165"/>
  <c r="J70" i="164"/>
  <c r="J117" i="163"/>
  <c r="J121" i="163" s="1"/>
  <c r="L38" i="159"/>
  <c r="J40" i="159"/>
  <c r="J57" i="157"/>
  <c r="J101" i="156"/>
  <c r="J133" i="162"/>
  <c r="J188" i="163"/>
  <c r="J146" i="160"/>
  <c r="J160" i="158"/>
  <c r="J40" i="165"/>
  <c r="J189" i="156"/>
  <c r="J116" i="157"/>
  <c r="L116" i="157" s="1"/>
  <c r="J116" i="158"/>
  <c r="J57" i="165"/>
  <c r="J132" i="164"/>
  <c r="J40" i="163"/>
  <c r="J174" i="163"/>
  <c r="J117" i="165"/>
  <c r="J117" i="158"/>
  <c r="L117" i="158" s="1"/>
  <c r="J133" i="155"/>
  <c r="J137" i="155" s="1"/>
  <c r="J174" i="155"/>
  <c r="J188" i="155"/>
  <c r="J130" i="154"/>
  <c r="J87" i="153"/>
  <c r="J189" i="162"/>
  <c r="L38" i="157"/>
  <c r="J160" i="153"/>
  <c r="J71" i="150"/>
  <c r="J27" i="183"/>
  <c r="J132" i="183"/>
  <c r="J146" i="183"/>
  <c r="J40" i="181"/>
  <c r="J86" i="181"/>
  <c r="J132" i="181"/>
  <c r="J174" i="181"/>
  <c r="J13" i="179"/>
  <c r="J17" i="179" s="1"/>
  <c r="J26" i="179"/>
  <c r="J147" i="179"/>
  <c r="J175" i="178"/>
  <c r="J100" i="176"/>
  <c r="J174" i="176"/>
  <c r="J117" i="173"/>
  <c r="J121" i="173" s="1"/>
  <c r="J86" i="171"/>
  <c r="J188" i="170"/>
  <c r="J12" i="169"/>
  <c r="J40" i="169"/>
  <c r="J87" i="169"/>
  <c r="J91" i="169" s="1"/>
  <c r="J100" i="169"/>
  <c r="J132" i="169"/>
  <c r="J146" i="169"/>
  <c r="J160" i="169"/>
  <c r="J117" i="166"/>
  <c r="J70" i="165"/>
  <c r="J71" i="157"/>
  <c r="J117" i="156"/>
  <c r="L117" i="156" s="1"/>
  <c r="J13" i="156"/>
  <c r="J175" i="158"/>
  <c r="J161" i="158"/>
  <c r="L38" i="179"/>
  <c r="J175" i="181"/>
  <c r="J161" i="181"/>
  <c r="J147" i="181"/>
  <c r="J117" i="181"/>
  <c r="J116" i="181"/>
  <c r="J57" i="181"/>
  <c r="J189" i="182"/>
  <c r="J117" i="153"/>
  <c r="J101" i="153"/>
  <c r="J86" i="153"/>
  <c r="J10" i="153"/>
  <c r="J189" i="154"/>
  <c r="L38" i="154"/>
  <c r="J160" i="175"/>
  <c r="J57" i="175"/>
  <c r="J41" i="150"/>
  <c r="J136" i="154"/>
  <c r="L38" i="158"/>
  <c r="J71" i="159"/>
  <c r="J87" i="161"/>
  <c r="J70" i="161"/>
  <c r="J116" i="162"/>
  <c r="L38" i="176"/>
  <c r="J87" i="165"/>
  <c r="J161" i="165"/>
  <c r="J57" i="162"/>
  <c r="J61" i="162" s="1"/>
  <c r="J26" i="160"/>
  <c r="J57" i="160"/>
  <c r="L117" i="181"/>
  <c r="L38" i="174"/>
  <c r="L38" i="171"/>
  <c r="J27" i="165"/>
  <c r="J117" i="161"/>
  <c r="L117" i="161" s="1"/>
  <c r="J189" i="158"/>
  <c r="L38" i="156"/>
  <c r="J10" i="150"/>
  <c r="J12" i="150"/>
  <c r="J116" i="150"/>
  <c r="J100" i="153"/>
  <c r="J100" i="159"/>
  <c r="J116" i="161"/>
  <c r="J160" i="162"/>
  <c r="L38" i="161"/>
  <c r="J132" i="161"/>
  <c r="J12" i="159"/>
  <c r="J147" i="157"/>
  <c r="J151" i="157" s="1"/>
  <c r="J161" i="157"/>
  <c r="J40" i="155"/>
  <c r="L38" i="153"/>
  <c r="J174" i="153"/>
  <c r="J12" i="182"/>
  <c r="J12" i="181"/>
  <c r="J160" i="181"/>
  <c r="J41" i="178"/>
  <c r="J45" i="178" s="1"/>
  <c r="J56" i="178"/>
  <c r="J101" i="178"/>
  <c r="J116" i="178"/>
  <c r="J56" i="177"/>
  <c r="J175" i="177"/>
  <c r="J179" i="177" s="1"/>
  <c r="J147" i="175"/>
  <c r="J56" i="173"/>
  <c r="J40" i="172"/>
  <c r="J132" i="172"/>
  <c r="J160" i="172"/>
  <c r="J188" i="172"/>
  <c r="J12" i="171"/>
  <c r="J40" i="171"/>
  <c r="J100" i="171"/>
  <c r="L86" i="171" s="1"/>
  <c r="J133" i="171"/>
  <c r="J146" i="171"/>
  <c r="J160" i="171"/>
  <c r="J57" i="168"/>
  <c r="J70" i="168"/>
  <c r="J86" i="168"/>
  <c r="J133" i="168"/>
  <c r="J116" i="167"/>
  <c r="J189" i="166"/>
  <c r="J193" i="166" s="1"/>
  <c r="J133" i="165"/>
  <c r="J174" i="165"/>
  <c r="J26" i="164"/>
  <c r="J87" i="163"/>
  <c r="J100" i="163"/>
  <c r="J12" i="162"/>
  <c r="J175" i="162"/>
  <c r="J27" i="160"/>
  <c r="J31" i="160" s="1"/>
  <c r="J86" i="160"/>
  <c r="J86" i="158"/>
  <c r="J133" i="158"/>
  <c r="J174" i="158"/>
  <c r="J174" i="157"/>
  <c r="J57" i="156"/>
  <c r="J161" i="156"/>
  <c r="J12" i="154"/>
  <c r="J133" i="154"/>
  <c r="J104" i="153"/>
  <c r="J26" i="153"/>
  <c r="J120" i="154"/>
  <c r="J70" i="154"/>
  <c r="J26" i="165"/>
  <c r="J160" i="177"/>
  <c r="J75" i="159"/>
  <c r="J86" i="179"/>
  <c r="J174" i="177"/>
  <c r="J101" i="168"/>
  <c r="J13" i="165"/>
  <c r="J56" i="165"/>
  <c r="J86" i="165"/>
  <c r="J101" i="165"/>
  <c r="J105" i="165" s="1"/>
  <c r="J147" i="165"/>
  <c r="J175" i="165"/>
  <c r="J179" i="165" s="1"/>
  <c r="J189" i="165"/>
  <c r="J56" i="164"/>
  <c r="J27" i="163"/>
  <c r="J116" i="163"/>
  <c r="J189" i="163"/>
  <c r="J161" i="160"/>
  <c r="L38" i="160"/>
  <c r="J188" i="158"/>
  <c r="J56" i="157"/>
  <c r="J132" i="157"/>
  <c r="J100" i="156"/>
  <c r="J188" i="156"/>
  <c r="L38" i="155"/>
  <c r="J56" i="150"/>
  <c r="J100" i="150"/>
  <c r="J175" i="150"/>
  <c r="J12" i="155"/>
  <c r="J87" i="157"/>
  <c r="J160" i="161"/>
  <c r="J12" i="160"/>
  <c r="J26" i="157"/>
  <c r="J101" i="157"/>
  <c r="J117" i="157"/>
  <c r="J146" i="157"/>
  <c r="J144" i="154"/>
  <c r="J116" i="153"/>
  <c r="J70" i="150"/>
  <c r="J132" i="150"/>
  <c r="J188" i="183"/>
  <c r="J132" i="182"/>
  <c r="J13" i="181"/>
  <c r="J87" i="181"/>
  <c r="J100" i="181"/>
  <c r="J146" i="181"/>
  <c r="J188" i="181"/>
  <c r="J146" i="180"/>
  <c r="J188" i="180"/>
  <c r="J71" i="179"/>
  <c r="J116" i="179"/>
  <c r="J189" i="179"/>
  <c r="J193" i="179" s="1"/>
  <c r="J147" i="178"/>
  <c r="J27" i="177"/>
  <c r="J70" i="177"/>
  <c r="J161" i="177"/>
  <c r="J86" i="176"/>
  <c r="J12" i="175"/>
  <c r="J161" i="175"/>
  <c r="J146" i="174"/>
  <c r="J116" i="173"/>
  <c r="J26" i="172"/>
  <c r="J71" i="172"/>
  <c r="J86" i="172"/>
  <c r="J133" i="172"/>
  <c r="J146" i="172"/>
  <c r="J174" i="172"/>
  <c r="J13" i="171"/>
  <c r="J26" i="171"/>
  <c r="J71" i="171"/>
  <c r="J87" i="171"/>
  <c r="J132" i="171"/>
  <c r="J174" i="171"/>
  <c r="J188" i="171"/>
  <c r="J13" i="170"/>
  <c r="J17" i="170" s="1"/>
  <c r="J26" i="170"/>
  <c r="J87" i="170"/>
  <c r="J133" i="170"/>
  <c r="J137" i="170" s="1"/>
  <c r="J174" i="169"/>
  <c r="J13" i="168"/>
  <c r="J26" i="168"/>
  <c r="J174" i="168"/>
  <c r="J13" i="167"/>
  <c r="J17" i="167" s="1"/>
  <c r="M98" i="166"/>
  <c r="J161" i="166"/>
  <c r="J132" i="165"/>
  <c r="J146" i="165"/>
  <c r="J160" i="165"/>
  <c r="J188" i="165"/>
  <c r="J12" i="164"/>
  <c r="J86" i="164"/>
  <c r="J12" i="163"/>
  <c r="J26" i="163"/>
  <c r="J86" i="163"/>
  <c r="J160" i="163"/>
  <c r="J27" i="162"/>
  <c r="J27" i="161"/>
  <c r="J147" i="161"/>
  <c r="J132" i="160"/>
  <c r="J174" i="160"/>
  <c r="J12" i="158"/>
  <c r="J146" i="158"/>
  <c r="J165" i="158"/>
  <c r="J160" i="157"/>
  <c r="J188" i="157"/>
  <c r="J56" i="156"/>
  <c r="J116" i="156"/>
  <c r="J147" i="156"/>
  <c r="J175" i="156"/>
  <c r="J13" i="154"/>
  <c r="J132" i="154"/>
  <c r="J160" i="154"/>
  <c r="J188" i="153"/>
  <c r="J16" i="154"/>
  <c r="J132" i="167"/>
  <c r="L38" i="168"/>
  <c r="J189" i="171"/>
  <c r="J101" i="171"/>
  <c r="J175" i="172"/>
  <c r="J117" i="172"/>
  <c r="J116" i="172"/>
  <c r="J57" i="172"/>
  <c r="J61" i="172" s="1"/>
  <c r="J56" i="172"/>
  <c r="J189" i="174"/>
  <c r="J175" i="174"/>
  <c r="J116" i="174"/>
  <c r="J146" i="177"/>
  <c r="J189" i="172"/>
  <c r="J174" i="179"/>
  <c r="J114" i="154"/>
  <c r="J147" i="155"/>
  <c r="J105" i="157"/>
  <c r="J87" i="150"/>
  <c r="J91" i="150" s="1"/>
  <c r="J117" i="159"/>
  <c r="J147" i="159"/>
  <c r="J56" i="159"/>
  <c r="J132" i="158"/>
  <c r="J100" i="158"/>
  <c r="L86" i="158" s="1"/>
  <c r="J71" i="158"/>
  <c r="J75" i="158" s="1"/>
  <c r="J13" i="158"/>
  <c r="J100" i="157"/>
  <c r="J86" i="157"/>
  <c r="J27" i="157"/>
  <c r="J12" i="157"/>
  <c r="J13" i="157"/>
  <c r="J12" i="156"/>
  <c r="J26" i="156"/>
  <c r="J27" i="156"/>
  <c r="J71" i="155"/>
  <c r="J26" i="155"/>
  <c r="J56" i="155"/>
  <c r="J116" i="155"/>
  <c r="L116" i="155" s="1"/>
  <c r="J71" i="154"/>
  <c r="J130" i="153"/>
  <c r="J188" i="166"/>
  <c r="J189" i="170"/>
  <c r="J117" i="170"/>
  <c r="L117" i="170" s="1"/>
  <c r="J101" i="170"/>
  <c r="L38" i="170"/>
  <c r="J175" i="171"/>
  <c r="L117" i="163"/>
  <c r="J136" i="150"/>
  <c r="J133" i="167"/>
  <c r="J161" i="168"/>
  <c r="J41" i="171"/>
  <c r="C77" i="150"/>
  <c r="J161" i="169"/>
  <c r="J147" i="169"/>
  <c r="J161" i="172"/>
  <c r="J147" i="172"/>
  <c r="L38" i="172"/>
  <c r="J87" i="177"/>
  <c r="J13" i="178"/>
  <c r="J161" i="180"/>
  <c r="L38" i="180"/>
  <c r="J147" i="183"/>
  <c r="J117" i="183"/>
  <c r="J41" i="172"/>
  <c r="J71" i="173"/>
  <c r="J189" i="180"/>
  <c r="J116" i="180"/>
  <c r="J101" i="181"/>
  <c r="L38" i="181"/>
  <c r="J175" i="182"/>
  <c r="J117" i="182"/>
  <c r="J121" i="182" s="1"/>
  <c r="J116" i="183"/>
  <c r="J12" i="183"/>
  <c r="J71" i="153"/>
  <c r="J188" i="150"/>
  <c r="J174" i="150"/>
  <c r="J160" i="150"/>
  <c r="J146" i="150"/>
  <c r="J90" i="150"/>
  <c r="J116" i="154"/>
  <c r="K69" i="181"/>
  <c r="J175" i="163"/>
  <c r="J13" i="172"/>
  <c r="J12" i="172"/>
  <c r="J26" i="183"/>
  <c r="J56" i="183"/>
  <c r="J26" i="181"/>
  <c r="J27" i="181"/>
  <c r="J101" i="180"/>
  <c r="J56" i="154"/>
  <c r="J147" i="154"/>
  <c r="J117" i="154"/>
  <c r="J57" i="154"/>
  <c r="J174" i="156"/>
  <c r="J133" i="156"/>
  <c r="J132" i="156"/>
  <c r="J40" i="156"/>
  <c r="J189" i="157"/>
  <c r="J175" i="157"/>
  <c r="J70" i="157"/>
  <c r="J116" i="160"/>
  <c r="J160" i="166"/>
  <c r="K69" i="180"/>
  <c r="J164" i="150"/>
  <c r="J30" i="150"/>
  <c r="J160" i="155"/>
  <c r="J86" i="162"/>
  <c r="J160" i="167"/>
  <c r="J147" i="167"/>
  <c r="J104" i="150"/>
  <c r="J114" i="153"/>
  <c r="J146" i="155"/>
  <c r="J132" i="155"/>
  <c r="J117" i="155"/>
  <c r="L117" i="155" s="1"/>
  <c r="J86" i="155"/>
  <c r="J13" i="155"/>
  <c r="J175" i="159"/>
  <c r="J188" i="162"/>
  <c r="J189" i="167"/>
  <c r="J193" i="167" s="1"/>
  <c r="J175" i="167"/>
  <c r="J179" i="167" s="1"/>
  <c r="K69" i="168"/>
  <c r="J160" i="176"/>
  <c r="J41" i="176"/>
  <c r="J40" i="174"/>
  <c r="J41" i="174"/>
  <c r="J188" i="173"/>
  <c r="J189" i="173"/>
  <c r="J146" i="173"/>
  <c r="J133" i="173"/>
  <c r="J161" i="173"/>
  <c r="J132" i="173"/>
  <c r="J41" i="163"/>
  <c r="J132" i="163"/>
  <c r="J133" i="163"/>
  <c r="J13" i="163"/>
  <c r="J57" i="163"/>
  <c r="J132" i="162"/>
  <c r="J146" i="159"/>
  <c r="J101" i="158"/>
  <c r="J87" i="158"/>
  <c r="J70" i="158"/>
  <c r="J57" i="158"/>
  <c r="J40" i="158"/>
  <c r="J27" i="158"/>
  <c r="J26" i="158"/>
  <c r="J41" i="157"/>
  <c r="J40" i="157"/>
  <c r="J41" i="156"/>
  <c r="J70" i="156"/>
  <c r="J100" i="155"/>
  <c r="J57" i="155"/>
  <c r="J100" i="154"/>
  <c r="J101" i="154"/>
  <c r="J87" i="154"/>
  <c r="J71" i="183"/>
  <c r="J174" i="183"/>
  <c r="J189" i="183"/>
  <c r="J161" i="183"/>
  <c r="J101" i="183"/>
  <c r="J13" i="182"/>
  <c r="J26" i="182"/>
  <c r="J133" i="182"/>
  <c r="J160" i="182"/>
  <c r="J174" i="182"/>
  <c r="J161" i="182"/>
  <c r="J147" i="182"/>
  <c r="J116" i="182"/>
  <c r="J70" i="182"/>
  <c r="J41" i="182"/>
  <c r="J26" i="180"/>
  <c r="J86" i="180"/>
  <c r="J160" i="180"/>
  <c r="J174" i="180"/>
  <c r="J193" i="180"/>
  <c r="J147" i="180"/>
  <c r="J117" i="180"/>
  <c r="J40" i="179"/>
  <c r="J117" i="179"/>
  <c r="J161" i="179"/>
  <c r="J146" i="179"/>
  <c r="J27" i="178"/>
  <c r="J57" i="178"/>
  <c r="J70" i="178"/>
  <c r="J117" i="178"/>
  <c r="J161" i="178"/>
  <c r="J189" i="178"/>
  <c r="J146" i="178"/>
  <c r="J188" i="177"/>
  <c r="J41" i="177"/>
  <c r="J57" i="177"/>
  <c r="J101" i="177"/>
  <c r="J189" i="177"/>
  <c r="J56" i="176"/>
  <c r="J70" i="176"/>
  <c r="J57" i="176"/>
  <c r="J45" i="176"/>
  <c r="J27" i="176"/>
  <c r="J71" i="176"/>
  <c r="J87" i="176"/>
  <c r="J132" i="176"/>
  <c r="J40" i="176"/>
  <c r="J27" i="174"/>
  <c r="J71" i="174"/>
  <c r="J87" i="174"/>
  <c r="J100" i="174"/>
  <c r="J133" i="174"/>
  <c r="J160" i="174"/>
  <c r="J174" i="174"/>
  <c r="J161" i="174"/>
  <c r="J13" i="174"/>
  <c r="J12" i="174"/>
  <c r="J41" i="173"/>
  <c r="J45" i="173" s="1"/>
  <c r="J70" i="173"/>
  <c r="J147" i="173"/>
  <c r="J175" i="173"/>
  <c r="J174" i="173"/>
  <c r="J160" i="173"/>
  <c r="J117" i="171"/>
  <c r="J116" i="171"/>
  <c r="J70" i="171"/>
  <c r="J71" i="170"/>
  <c r="J86" i="170"/>
  <c r="J132" i="170"/>
  <c r="J146" i="170"/>
  <c r="J160" i="170"/>
  <c r="J174" i="170"/>
  <c r="J193" i="170"/>
  <c r="J175" i="170"/>
  <c r="J161" i="170"/>
  <c r="J13" i="169"/>
  <c r="J26" i="169"/>
  <c r="J133" i="169"/>
  <c r="J87" i="168"/>
  <c r="J91" i="168" s="1"/>
  <c r="J12" i="168"/>
  <c r="J40" i="168"/>
  <c r="J56" i="168"/>
  <c r="J100" i="168"/>
  <c r="J132" i="168"/>
  <c r="J146" i="168"/>
  <c r="J160" i="168"/>
  <c r="J188" i="168"/>
  <c r="J175" i="168"/>
  <c r="J147" i="168"/>
  <c r="J117" i="168"/>
  <c r="J116" i="168"/>
  <c r="J41" i="168"/>
  <c r="J12" i="167"/>
  <c r="J27" i="167"/>
  <c r="J57" i="167"/>
  <c r="J70" i="167"/>
  <c r="J117" i="167"/>
  <c r="J161" i="167"/>
  <c r="J100" i="167"/>
  <c r="J40" i="166"/>
  <c r="J71" i="166"/>
  <c r="J86" i="166"/>
  <c r="J87" i="166"/>
  <c r="J101" i="166"/>
  <c r="J147" i="166"/>
  <c r="J175" i="166"/>
  <c r="J133" i="166"/>
  <c r="J137" i="166" s="1"/>
  <c r="J132" i="166"/>
  <c r="J57" i="166"/>
  <c r="J61" i="166" s="1"/>
  <c r="J27" i="164"/>
  <c r="J57" i="164"/>
  <c r="J13" i="164"/>
  <c r="J71" i="164"/>
  <c r="J87" i="164"/>
  <c r="J133" i="164"/>
  <c r="J117" i="164"/>
  <c r="J161" i="163"/>
  <c r="J101" i="163"/>
  <c r="J40" i="162"/>
  <c r="J193" i="162"/>
  <c r="J161" i="162"/>
  <c r="J31" i="162"/>
  <c r="J13" i="162"/>
  <c r="J41" i="162"/>
  <c r="J101" i="162"/>
  <c r="J147" i="162"/>
  <c r="J174" i="162"/>
  <c r="J13" i="161"/>
  <c r="J26" i="161"/>
  <c r="J41" i="161"/>
  <c r="J133" i="161"/>
  <c r="J175" i="161"/>
  <c r="J147" i="160"/>
  <c r="J175" i="160"/>
  <c r="J40" i="160"/>
  <c r="J41" i="160"/>
  <c r="J70" i="160"/>
  <c r="J13" i="160"/>
  <c r="J189" i="160"/>
  <c r="J87" i="160"/>
  <c r="J91" i="160" s="1"/>
  <c r="J133" i="160"/>
  <c r="J160" i="160"/>
  <c r="J188" i="160"/>
  <c r="J117" i="160"/>
  <c r="J179" i="159"/>
  <c r="J161" i="159"/>
  <c r="J41" i="159"/>
  <c r="J87" i="159"/>
  <c r="J116" i="159"/>
  <c r="J133" i="159"/>
  <c r="J174" i="159"/>
  <c r="J189" i="159"/>
  <c r="J13" i="159"/>
  <c r="J26" i="159"/>
  <c r="J57" i="159"/>
  <c r="J70" i="159"/>
  <c r="J160" i="159"/>
  <c r="J86" i="159"/>
  <c r="J188" i="159"/>
  <c r="J41" i="158"/>
  <c r="J160" i="156"/>
  <c r="J87" i="155"/>
  <c r="J189" i="155"/>
  <c r="J101" i="155"/>
  <c r="J41" i="155"/>
  <c r="J27" i="155"/>
  <c r="J188" i="154"/>
  <c r="J158" i="154"/>
  <c r="J161" i="154"/>
  <c r="J146" i="154"/>
  <c r="J27" i="154"/>
  <c r="J26" i="154"/>
  <c r="J74" i="153"/>
  <c r="L87" i="153"/>
  <c r="J70" i="153"/>
  <c r="J86" i="150"/>
  <c r="J161" i="150"/>
  <c r="J147" i="150"/>
  <c r="J133" i="150"/>
  <c r="J27" i="150"/>
  <c r="J158" i="183"/>
  <c r="J160" i="183"/>
  <c r="J193" i="183"/>
  <c r="J175" i="183"/>
  <c r="J13" i="183"/>
  <c r="J87" i="183"/>
  <c r="J70" i="183"/>
  <c r="J133" i="183"/>
  <c r="J100" i="183"/>
  <c r="J86" i="183"/>
  <c r="J57" i="183"/>
  <c r="J41" i="183"/>
  <c r="J30" i="183"/>
  <c r="J71" i="182"/>
  <c r="J100" i="182"/>
  <c r="J60" i="182"/>
  <c r="J57" i="182"/>
  <c r="J56" i="182"/>
  <c r="J40" i="182"/>
  <c r="J27" i="182"/>
  <c r="J85" i="182"/>
  <c r="J86" i="182"/>
  <c r="J101" i="182"/>
  <c r="J87" i="182"/>
  <c r="J133" i="181"/>
  <c r="J71" i="181"/>
  <c r="J11" i="181"/>
  <c r="J133" i="180"/>
  <c r="J137" i="180" s="1"/>
  <c r="J100" i="180"/>
  <c r="J87" i="180"/>
  <c r="J71" i="180"/>
  <c r="J57" i="180"/>
  <c r="J56" i="180"/>
  <c r="J40" i="180"/>
  <c r="J13" i="180"/>
  <c r="J175" i="179"/>
  <c r="J27" i="179"/>
  <c r="J101" i="179"/>
  <c r="J87" i="179"/>
  <c r="J90" i="179"/>
  <c r="J60" i="179"/>
  <c r="J11" i="179"/>
  <c r="J12" i="179"/>
  <c r="J131" i="156"/>
  <c r="J159" i="154"/>
  <c r="J131" i="159"/>
  <c r="J115" i="156"/>
  <c r="J99" i="153"/>
  <c r="J16" i="153"/>
  <c r="J131" i="154"/>
  <c r="J25" i="154"/>
  <c r="J150" i="155"/>
  <c r="J173" i="157"/>
  <c r="J159" i="157"/>
  <c r="J11" i="154"/>
  <c r="J187" i="158"/>
  <c r="J16" i="150"/>
  <c r="F1" i="177"/>
  <c r="F1" i="178" s="1"/>
  <c r="F1" i="179" s="1"/>
  <c r="F1" i="180" s="1"/>
  <c r="F1" i="181" s="1"/>
  <c r="F1" i="182" s="1"/>
  <c r="F1" i="183" s="1"/>
  <c r="F1" i="184" s="1"/>
  <c r="F1" i="185" s="1"/>
  <c r="F1" i="186" s="1"/>
  <c r="F1" i="187" s="1"/>
  <c r="F1" i="188" s="1"/>
  <c r="F1" i="189" s="1"/>
  <c r="F1" i="190" s="1"/>
  <c r="F1" i="191" s="1"/>
  <c r="F1" i="192" s="1"/>
  <c r="F1" i="203" s="1"/>
  <c r="F1" i="194" s="1"/>
  <c r="F1" i="195" s="1"/>
  <c r="F1" i="196" s="1"/>
  <c r="F1" i="197" s="1"/>
  <c r="F1" i="198" s="1"/>
  <c r="F1" i="199" s="1"/>
  <c r="F1" i="200" s="1"/>
  <c r="F1" i="201" s="1"/>
  <c r="J12" i="153"/>
  <c r="J175" i="154"/>
  <c r="J136" i="156"/>
  <c r="J11" i="159"/>
  <c r="J187" i="160"/>
  <c r="J173" i="160"/>
  <c r="J150" i="162"/>
  <c r="J144" i="162"/>
  <c r="J74" i="162"/>
  <c r="L38" i="166"/>
  <c r="J136" i="167"/>
  <c r="J44" i="167"/>
  <c r="L38" i="169"/>
  <c r="J90" i="175"/>
  <c r="J90" i="161"/>
  <c r="J172" i="162"/>
  <c r="J115" i="165"/>
  <c r="J10" i="165"/>
  <c r="K55" i="166"/>
  <c r="J186" i="167"/>
  <c r="J120" i="172"/>
  <c r="L116" i="172"/>
  <c r="J114" i="172"/>
  <c r="J27" i="172"/>
  <c r="J31" i="172" s="1"/>
  <c r="J192" i="173"/>
  <c r="J144" i="176"/>
  <c r="J192" i="177"/>
  <c r="J104" i="177"/>
  <c r="J16" i="178"/>
  <c r="J74" i="179"/>
  <c r="J60" i="180"/>
  <c r="J164" i="176"/>
  <c r="J186" i="177"/>
  <c r="J86" i="177"/>
  <c r="J44" i="177"/>
  <c r="L38" i="177"/>
  <c r="J26" i="177"/>
  <c r="J188" i="178"/>
  <c r="J100" i="178"/>
  <c r="J12" i="178"/>
  <c r="J178" i="179"/>
  <c r="J173" i="179"/>
  <c r="J98" i="179"/>
  <c r="J68" i="179"/>
  <c r="J41" i="179"/>
  <c r="J175" i="180"/>
  <c r="J70" i="180"/>
  <c r="J41" i="180"/>
  <c r="J189" i="181"/>
  <c r="J115" i="181"/>
  <c r="J114" i="181"/>
  <c r="J114" i="182"/>
  <c r="J74" i="182"/>
  <c r="J54" i="182"/>
  <c r="L116" i="183"/>
  <c r="J40" i="183"/>
  <c r="J147" i="177"/>
  <c r="J132" i="177"/>
  <c r="J130" i="177"/>
  <c r="J150" i="177"/>
  <c r="J172" i="177"/>
  <c r="J146" i="176"/>
  <c r="J145" i="176"/>
  <c r="J133" i="176"/>
  <c r="J40" i="175"/>
  <c r="J41" i="175"/>
  <c r="J188" i="174"/>
  <c r="J193" i="174"/>
  <c r="J187" i="174"/>
  <c r="J145" i="174"/>
  <c r="J101" i="174"/>
  <c r="J86" i="174"/>
  <c r="J57" i="174"/>
  <c r="J56" i="174"/>
  <c r="J30" i="174"/>
  <c r="J31" i="174"/>
  <c r="J26" i="174"/>
  <c r="J27" i="173"/>
  <c r="J26" i="173"/>
  <c r="J100" i="173"/>
  <c r="J40" i="173"/>
  <c r="J10" i="173"/>
  <c r="J12" i="173"/>
  <c r="J57" i="173"/>
  <c r="J13" i="173"/>
  <c r="J101" i="173"/>
  <c r="J100" i="172"/>
  <c r="J101" i="172"/>
  <c r="J87" i="172"/>
  <c r="J114" i="170"/>
  <c r="J11" i="170"/>
  <c r="J100" i="170"/>
  <c r="J70" i="170"/>
  <c r="J40" i="170"/>
  <c r="J12" i="170"/>
  <c r="J188" i="169"/>
  <c r="J116" i="169"/>
  <c r="J86" i="169"/>
  <c r="L172" i="169" s="1"/>
  <c r="J71" i="169"/>
  <c r="J70" i="169"/>
  <c r="J27" i="169"/>
  <c r="J101" i="167"/>
  <c r="J104" i="167"/>
  <c r="J71" i="167"/>
  <c r="J56" i="167"/>
  <c r="J41" i="167"/>
  <c r="J40" i="167"/>
  <c r="J115" i="166"/>
  <c r="L117" i="166"/>
  <c r="J116" i="166"/>
  <c r="J70" i="166"/>
  <c r="J60" i="166"/>
  <c r="J27" i="166"/>
  <c r="J116" i="165"/>
  <c r="J100" i="165"/>
  <c r="J100" i="164"/>
  <c r="J101" i="164"/>
  <c r="J105" i="164" s="1"/>
  <c r="J41" i="164"/>
  <c r="J40" i="164"/>
  <c r="J114" i="163"/>
  <c r="J146" i="163"/>
  <c r="J147" i="163"/>
  <c r="J70" i="163"/>
  <c r="J71" i="163"/>
  <c r="J56" i="163"/>
  <c r="J145" i="162"/>
  <c r="J146" i="162"/>
  <c r="J115" i="162"/>
  <c r="J117" i="162"/>
  <c r="J71" i="162"/>
  <c r="L57" i="162" s="1"/>
  <c r="J56" i="162"/>
  <c r="J26" i="162"/>
  <c r="J60" i="161"/>
  <c r="J104" i="161"/>
  <c r="J100" i="160"/>
  <c r="J189" i="161"/>
  <c r="J188" i="161"/>
  <c r="J161" i="161"/>
  <c r="J114" i="161"/>
  <c r="J100" i="161"/>
  <c r="J101" i="161"/>
  <c r="J86" i="161"/>
  <c r="J71" i="161"/>
  <c r="J56" i="161"/>
  <c r="J57" i="161"/>
  <c r="J175" i="155"/>
  <c r="J25" i="153"/>
  <c r="J187" i="155"/>
  <c r="J115" i="155"/>
  <c r="J159" i="158"/>
  <c r="J145" i="160"/>
  <c r="J131" i="162"/>
  <c r="J187" i="157"/>
  <c r="J61" i="176"/>
  <c r="J145" i="161"/>
  <c r="J115" i="160"/>
  <c r="J115" i="161"/>
  <c r="J187" i="176"/>
  <c r="J131" i="160"/>
  <c r="J57" i="150"/>
  <c r="L38" i="150"/>
  <c r="J90" i="153"/>
  <c r="J60" i="154"/>
  <c r="J30" i="154"/>
  <c r="J10" i="154"/>
  <c r="J104" i="155"/>
  <c r="J192" i="157"/>
  <c r="J114" i="157"/>
  <c r="J16" i="157"/>
  <c r="J192" i="158"/>
  <c r="J178" i="158"/>
  <c r="J172" i="158"/>
  <c r="J136" i="159"/>
  <c r="J104" i="159"/>
  <c r="J27" i="159"/>
  <c r="J146" i="161"/>
  <c r="J12" i="161"/>
  <c r="J192" i="162"/>
  <c r="J173" i="162"/>
  <c r="J164" i="162"/>
  <c r="J130" i="162"/>
  <c r="J100" i="162"/>
  <c r="J11" i="156"/>
  <c r="J173" i="155"/>
  <c r="J85" i="153"/>
  <c r="J159" i="160"/>
  <c r="J131" i="157"/>
  <c r="J131" i="153"/>
  <c r="J120" i="153"/>
  <c r="J39" i="153"/>
  <c r="J104" i="154"/>
  <c r="J74" i="154"/>
  <c r="J120" i="156"/>
  <c r="J16" i="156"/>
  <c r="J178" i="157"/>
  <c r="J136" i="157"/>
  <c r="J120" i="157"/>
  <c r="J10" i="158"/>
  <c r="J164" i="160"/>
  <c r="J150" i="160"/>
  <c r="J136" i="160"/>
  <c r="J173" i="161"/>
  <c r="S38" i="161"/>
  <c r="J16" i="161"/>
  <c r="J70" i="162"/>
  <c r="J192" i="163"/>
  <c r="J172" i="163"/>
  <c r="J136" i="163"/>
  <c r="J192" i="164"/>
  <c r="J178" i="164"/>
  <c r="J164" i="164"/>
  <c r="J150" i="164"/>
  <c r="J136" i="164"/>
  <c r="J120" i="164"/>
  <c r="L38" i="164"/>
  <c r="J10" i="164"/>
  <c r="J186" i="165"/>
  <c r="J158" i="165"/>
  <c r="J150" i="165"/>
  <c r="J164" i="166"/>
  <c r="J56" i="166"/>
  <c r="J192" i="167"/>
  <c r="J150" i="167"/>
  <c r="J115" i="167"/>
  <c r="J90" i="167"/>
  <c r="J87" i="167"/>
  <c r="J86" i="167"/>
  <c r="J26" i="167"/>
  <c r="L38" i="167"/>
  <c r="J150" i="168"/>
  <c r="J144" i="168"/>
  <c r="J71" i="168"/>
  <c r="J27" i="168"/>
  <c r="J189" i="169"/>
  <c r="J175" i="169"/>
  <c r="J117" i="169"/>
  <c r="L117" i="169" s="1"/>
  <c r="J115" i="169"/>
  <c r="J101" i="169"/>
  <c r="J60" i="169"/>
  <c r="J57" i="169"/>
  <c r="J56" i="169"/>
  <c r="J41" i="169"/>
  <c r="J10" i="169"/>
  <c r="J192" i="170"/>
  <c r="J186" i="170"/>
  <c r="J178" i="170"/>
  <c r="J172" i="170"/>
  <c r="J147" i="170"/>
  <c r="J144" i="170"/>
  <c r="J130" i="170"/>
  <c r="J116" i="170"/>
  <c r="K69" i="170"/>
  <c r="J41" i="170"/>
  <c r="J10" i="170"/>
  <c r="J192" i="171"/>
  <c r="J161" i="171"/>
  <c r="J147" i="171"/>
  <c r="J120" i="171"/>
  <c r="J178" i="172"/>
  <c r="J150" i="172"/>
  <c r="J136" i="172"/>
  <c r="J74" i="172"/>
  <c r="J186" i="173"/>
  <c r="J120" i="173"/>
  <c r="J114" i="173"/>
  <c r="J120" i="174"/>
  <c r="J150" i="175"/>
  <c r="J99" i="175"/>
  <c r="J86" i="175"/>
  <c r="J54" i="175"/>
  <c r="J11" i="162"/>
  <c r="J186" i="163"/>
  <c r="J178" i="163"/>
  <c r="J173" i="163"/>
  <c r="J164" i="163"/>
  <c r="J150" i="163"/>
  <c r="J144" i="163"/>
  <c r="J115" i="163"/>
  <c r="L38" i="163"/>
  <c r="J192" i="165"/>
  <c r="J178" i="165"/>
  <c r="J173" i="165"/>
  <c r="J172" i="165"/>
  <c r="J164" i="165"/>
  <c r="J144" i="165"/>
  <c r="J136" i="165"/>
  <c r="J130" i="165"/>
  <c r="J114" i="165"/>
  <c r="J192" i="166"/>
  <c r="J178" i="166"/>
  <c r="J173" i="166"/>
  <c r="J172" i="166"/>
  <c r="J150" i="166"/>
  <c r="J136" i="166"/>
  <c r="J188" i="167"/>
  <c r="J178" i="167"/>
  <c r="J173" i="167"/>
  <c r="J164" i="167"/>
  <c r="J146" i="167"/>
  <c r="J136" i="168"/>
  <c r="J120" i="168"/>
  <c r="J164" i="169"/>
  <c r="J158" i="169"/>
  <c r="J150" i="169"/>
  <c r="J144" i="169"/>
  <c r="J136" i="169"/>
  <c r="J130" i="169"/>
  <c r="J16" i="169"/>
  <c r="J173" i="170"/>
  <c r="J164" i="170"/>
  <c r="J158" i="170"/>
  <c r="J150" i="170"/>
  <c r="J136" i="170"/>
  <c r="J178" i="171"/>
  <c r="J173" i="171"/>
  <c r="J172" i="171"/>
  <c r="J150" i="171"/>
  <c r="J114" i="171"/>
  <c r="J57" i="171"/>
  <c r="J56" i="171"/>
  <c r="J27" i="171"/>
  <c r="J16" i="171"/>
  <c r="J173" i="172"/>
  <c r="J172" i="172"/>
  <c r="J121" i="172"/>
  <c r="J115" i="172"/>
  <c r="K69" i="172"/>
  <c r="J16" i="172"/>
  <c r="J178" i="173"/>
  <c r="L38" i="173"/>
  <c r="J192" i="174"/>
  <c r="J178" i="174"/>
  <c r="J173" i="174"/>
  <c r="J172" i="174"/>
  <c r="J117" i="174"/>
  <c r="L116" i="174"/>
  <c r="J74" i="174"/>
  <c r="J16" i="174"/>
  <c r="J146" i="175"/>
  <c r="J144" i="175"/>
  <c r="J104" i="175"/>
  <c r="J87" i="175"/>
  <c r="L38" i="175"/>
  <c r="J27" i="175"/>
  <c r="J178" i="176"/>
  <c r="J175" i="176"/>
  <c r="J147" i="176"/>
  <c r="J120" i="176"/>
  <c r="J74" i="176"/>
  <c r="J16" i="176"/>
  <c r="J11" i="176"/>
  <c r="J164" i="177"/>
  <c r="J74" i="177"/>
  <c r="J54" i="177"/>
  <c r="J30" i="177"/>
  <c r="J16" i="177"/>
  <c r="J192" i="178"/>
  <c r="J178" i="178"/>
  <c r="J173" i="176"/>
  <c r="J172" i="176"/>
  <c r="J150" i="176"/>
  <c r="J117" i="176"/>
  <c r="J116" i="176"/>
  <c r="J104" i="176"/>
  <c r="J90" i="176"/>
  <c r="J84" i="176"/>
  <c r="J44" i="176"/>
  <c r="J26" i="176"/>
  <c r="J13" i="176"/>
  <c r="J178" i="177"/>
  <c r="J144" i="177"/>
  <c r="J131" i="177"/>
  <c r="J71" i="177"/>
  <c r="J68" i="177"/>
  <c r="J60" i="177"/>
  <c r="J39" i="177"/>
  <c r="J38" i="177"/>
  <c r="J174" i="178"/>
  <c r="J172" i="178"/>
  <c r="J164" i="178"/>
  <c r="J60" i="178"/>
  <c r="J54" i="178"/>
  <c r="J172" i="179"/>
  <c r="J159" i="179"/>
  <c r="J104" i="179"/>
  <c r="J39" i="179"/>
  <c r="J38" i="179"/>
  <c r="J10" i="179"/>
  <c r="J178" i="180"/>
  <c r="J164" i="180"/>
  <c r="J150" i="180"/>
  <c r="J144" i="180"/>
  <c r="J192" i="181"/>
  <c r="J158" i="181"/>
  <c r="J16" i="181"/>
  <c r="J178" i="182"/>
  <c r="J173" i="182"/>
  <c r="J172" i="182"/>
  <c r="J164" i="182"/>
  <c r="J158" i="182"/>
  <c r="J150" i="182"/>
  <c r="J144" i="182"/>
  <c r="J68" i="182"/>
  <c r="L38" i="182"/>
  <c r="J44" i="182"/>
  <c r="J173" i="183"/>
  <c r="J172" i="183"/>
  <c r="J159" i="183"/>
  <c r="J150" i="183"/>
  <c r="J120" i="183"/>
  <c r="J16" i="183"/>
  <c r="J150" i="178"/>
  <c r="J145" i="178"/>
  <c r="J114" i="178"/>
  <c r="J84" i="178"/>
  <c r="J74" i="178"/>
  <c r="J68" i="178"/>
  <c r="J39" i="178"/>
  <c r="L38" i="178"/>
  <c r="J150" i="179"/>
  <c r="J145" i="179"/>
  <c r="J120" i="179"/>
  <c r="J30" i="179"/>
  <c r="J192" i="180"/>
  <c r="J186" i="180"/>
  <c r="J173" i="180"/>
  <c r="J172" i="180"/>
  <c r="J158" i="180"/>
  <c r="J120" i="180"/>
  <c r="J11" i="180"/>
  <c r="J186" i="181"/>
  <c r="J178" i="181"/>
  <c r="J173" i="181"/>
  <c r="J172" i="181"/>
  <c r="J164" i="181"/>
  <c r="J150" i="181"/>
  <c r="J144" i="181"/>
  <c r="J120" i="181"/>
  <c r="J70" i="181"/>
  <c r="J10" i="181"/>
  <c r="J192" i="182"/>
  <c r="J120" i="182"/>
  <c r="J69" i="182"/>
  <c r="J55" i="182"/>
  <c r="J38" i="182"/>
  <c r="J30" i="182"/>
  <c r="J24" i="182"/>
  <c r="J11" i="182"/>
  <c r="J178" i="183"/>
  <c r="L38" i="183"/>
  <c r="J90" i="160"/>
  <c r="J192" i="159"/>
  <c r="J150" i="159"/>
  <c r="J101" i="159"/>
  <c r="J145" i="156"/>
  <c r="J144" i="156"/>
  <c r="J70" i="155"/>
  <c r="J159" i="155"/>
  <c r="J164" i="155"/>
  <c r="J145" i="155"/>
  <c r="J99" i="154"/>
  <c r="J174" i="154"/>
  <c r="J164" i="154"/>
  <c r="J150" i="154"/>
  <c r="J86" i="154"/>
  <c r="J175" i="153"/>
  <c r="J84" i="154"/>
  <c r="J90" i="154"/>
  <c r="J40" i="154"/>
  <c r="J41" i="154"/>
  <c r="J38" i="154"/>
  <c r="J38" i="153"/>
  <c r="J41" i="153"/>
  <c r="J40" i="153"/>
  <c r="J164" i="153"/>
  <c r="J150" i="153"/>
  <c r="J146" i="153"/>
  <c r="J147" i="153"/>
  <c r="J161" i="153"/>
  <c r="J133" i="153"/>
  <c r="J132" i="153"/>
  <c r="J60" i="153"/>
  <c r="J57" i="153"/>
  <c r="J56" i="153"/>
  <c r="J54" i="153"/>
  <c r="J55" i="153"/>
  <c r="J61" i="153"/>
  <c r="J27" i="153"/>
  <c r="J150" i="150"/>
  <c r="J11" i="150"/>
  <c r="C47" i="151"/>
  <c r="D3" i="151"/>
  <c r="E3" i="151" s="1"/>
  <c r="F3" i="151" s="1"/>
  <c r="G3" i="151" s="1"/>
  <c r="H3" i="151" s="1"/>
  <c r="I3" i="151" s="1"/>
  <c r="C3" i="152" s="1"/>
  <c r="J164" i="168"/>
  <c r="J158" i="168"/>
  <c r="J178" i="161"/>
  <c r="J174" i="161"/>
  <c r="J147" i="158"/>
  <c r="J150" i="158"/>
  <c r="J145" i="157"/>
  <c r="J150" i="156"/>
  <c r="J146" i="156"/>
  <c r="J136" i="183"/>
  <c r="J164" i="183"/>
  <c r="J187" i="183"/>
  <c r="J192" i="183"/>
  <c r="J186" i="183"/>
  <c r="J104" i="183"/>
  <c r="J90" i="183"/>
  <c r="J74" i="183"/>
  <c r="J60" i="183"/>
  <c r="J44" i="183"/>
  <c r="J104" i="182"/>
  <c r="J98" i="182"/>
  <c r="J84" i="182"/>
  <c r="J90" i="182"/>
  <c r="J130" i="182"/>
  <c r="J136" i="182"/>
  <c r="J16" i="182"/>
  <c r="J10" i="182"/>
  <c r="J41" i="181"/>
  <c r="J130" i="181"/>
  <c r="J136" i="181"/>
  <c r="J104" i="181"/>
  <c r="J90" i="181"/>
  <c r="J74" i="181"/>
  <c r="J61" i="181"/>
  <c r="J60" i="181"/>
  <c r="J56" i="181"/>
  <c r="J44" i="181"/>
  <c r="J30" i="181"/>
  <c r="J104" i="180"/>
  <c r="J90" i="180"/>
  <c r="J74" i="180"/>
  <c r="J44" i="180"/>
  <c r="J30" i="180"/>
  <c r="J27" i="180"/>
  <c r="J24" i="179"/>
  <c r="J16" i="179"/>
  <c r="J130" i="180"/>
  <c r="J136" i="180"/>
  <c r="J132" i="180"/>
  <c r="J12" i="180"/>
  <c r="J16" i="180"/>
  <c r="J10" i="180"/>
  <c r="J136" i="179"/>
  <c r="J133" i="179"/>
  <c r="J137" i="179" s="1"/>
  <c r="J132" i="179"/>
  <c r="J57" i="179"/>
  <c r="J56" i="179"/>
  <c r="J55" i="179"/>
  <c r="J44" i="179"/>
  <c r="J40" i="178"/>
  <c r="J44" i="178"/>
  <c r="J38" i="178"/>
  <c r="J90" i="178"/>
  <c r="J99" i="178"/>
  <c r="J104" i="178"/>
  <c r="J136" i="178"/>
  <c r="J130" i="178"/>
  <c r="J120" i="178"/>
  <c r="J114" i="177"/>
  <c r="J117" i="177"/>
  <c r="J98" i="177"/>
  <c r="J115" i="177"/>
  <c r="J120" i="177"/>
  <c r="J133" i="177"/>
  <c r="J136" i="177"/>
  <c r="J24" i="176"/>
  <c r="J60" i="176"/>
  <c r="J30" i="176"/>
  <c r="J189" i="176"/>
  <c r="J192" i="176"/>
  <c r="J188" i="176"/>
  <c r="J136" i="176"/>
  <c r="J131" i="176"/>
  <c r="J13" i="175"/>
  <c r="J159" i="175"/>
  <c r="J132" i="175"/>
  <c r="J131" i="175"/>
  <c r="J60" i="175"/>
  <c r="J101" i="175"/>
  <c r="J164" i="175"/>
  <c r="J130" i="175"/>
  <c r="J98" i="175"/>
  <c r="J85" i="175"/>
  <c r="J56" i="175"/>
  <c r="J55" i="175"/>
  <c r="J39" i="175"/>
  <c r="J186" i="175"/>
  <c r="J189" i="175"/>
  <c r="J193" i="175" s="1"/>
  <c r="J26" i="175"/>
  <c r="J158" i="175"/>
  <c r="J145" i="175"/>
  <c r="J100" i="175"/>
  <c r="J44" i="175"/>
  <c r="J38" i="175"/>
  <c r="J175" i="175"/>
  <c r="J115" i="175"/>
  <c r="J116" i="175"/>
  <c r="J117" i="175"/>
  <c r="J120" i="175"/>
  <c r="J187" i="175"/>
  <c r="J188" i="175"/>
  <c r="J172" i="175"/>
  <c r="J68" i="175"/>
  <c r="J71" i="175"/>
  <c r="J74" i="175"/>
  <c r="J70" i="175"/>
  <c r="J69" i="175"/>
  <c r="J25" i="175"/>
  <c r="J30" i="175"/>
  <c r="J24" i="175"/>
  <c r="J16" i="175"/>
  <c r="J10" i="175"/>
  <c r="J11" i="175"/>
  <c r="J178" i="175"/>
  <c r="J174" i="175"/>
  <c r="J192" i="175"/>
  <c r="J136" i="175"/>
  <c r="J133" i="175"/>
  <c r="J131" i="174"/>
  <c r="J136" i="174"/>
  <c r="J144" i="174"/>
  <c r="J150" i="174"/>
  <c r="J147" i="174"/>
  <c r="J159" i="174"/>
  <c r="J164" i="174"/>
  <c r="J104" i="174"/>
  <c r="J90" i="174"/>
  <c r="J70" i="174"/>
  <c r="J60" i="174"/>
  <c r="J44" i="174"/>
  <c r="J11" i="174"/>
  <c r="J159" i="173"/>
  <c r="J164" i="173"/>
  <c r="J150" i="173"/>
  <c r="J136" i="173"/>
  <c r="J104" i="173"/>
  <c r="J90" i="173"/>
  <c r="J87" i="173"/>
  <c r="J86" i="173"/>
  <c r="J74" i="173"/>
  <c r="J60" i="173"/>
  <c r="J44" i="173"/>
  <c r="J30" i="173"/>
  <c r="J11" i="173"/>
  <c r="J16" i="173"/>
  <c r="J159" i="172"/>
  <c r="J158" i="172"/>
  <c r="J164" i="172"/>
  <c r="J192" i="172"/>
  <c r="J104" i="172"/>
  <c r="J90" i="172"/>
  <c r="J70" i="172"/>
  <c r="J44" i="172"/>
  <c r="J30" i="172"/>
  <c r="J164" i="171"/>
  <c r="J104" i="171"/>
  <c r="J90" i="171"/>
  <c r="J74" i="171"/>
  <c r="J60" i="171"/>
  <c r="J44" i="171"/>
  <c r="J30" i="171"/>
  <c r="J136" i="171"/>
  <c r="J16" i="170"/>
  <c r="J27" i="170"/>
  <c r="J115" i="170"/>
  <c r="J120" i="170"/>
  <c r="J74" i="170"/>
  <c r="J44" i="170"/>
  <c r="J30" i="170"/>
  <c r="J60" i="170"/>
  <c r="J57" i="170"/>
  <c r="J56" i="170"/>
  <c r="J90" i="170"/>
  <c r="J104" i="170"/>
  <c r="J192" i="169"/>
  <c r="J178" i="169"/>
  <c r="J120" i="169"/>
  <c r="J104" i="169"/>
  <c r="J90" i="169"/>
  <c r="J74" i="169"/>
  <c r="J44" i="169"/>
  <c r="J30" i="169"/>
  <c r="J189" i="168"/>
  <c r="J192" i="168"/>
  <c r="J173" i="168"/>
  <c r="J172" i="168"/>
  <c r="J178" i="168"/>
  <c r="J104" i="168"/>
  <c r="J90" i="168"/>
  <c r="J74" i="168"/>
  <c r="J60" i="168"/>
  <c r="J44" i="168"/>
  <c r="J30" i="168"/>
  <c r="J11" i="168"/>
  <c r="J16" i="168"/>
  <c r="J10" i="168"/>
  <c r="J74" i="167"/>
  <c r="J60" i="167"/>
  <c r="J30" i="167"/>
  <c r="J16" i="167"/>
  <c r="J10" i="167"/>
  <c r="J120" i="166"/>
  <c r="J114" i="166"/>
  <c r="J104" i="166"/>
  <c r="J90" i="166"/>
  <c r="J74" i="166"/>
  <c r="J16" i="166"/>
  <c r="J120" i="165"/>
  <c r="J104" i="165"/>
  <c r="J90" i="165"/>
  <c r="J74" i="165"/>
  <c r="J60" i="165"/>
  <c r="J44" i="165"/>
  <c r="J30" i="165"/>
  <c r="J16" i="165"/>
  <c r="J16" i="164"/>
  <c r="J104" i="164"/>
  <c r="J90" i="164"/>
  <c r="J74" i="164"/>
  <c r="J60" i="164"/>
  <c r="J44" i="164"/>
  <c r="J30" i="164"/>
  <c r="J104" i="163"/>
  <c r="J90" i="163"/>
  <c r="J74" i="163"/>
  <c r="J60" i="163"/>
  <c r="J44" i="163"/>
  <c r="J30" i="163"/>
  <c r="J16" i="163"/>
  <c r="J10" i="163"/>
  <c r="J120" i="162"/>
  <c r="J90" i="162"/>
  <c r="J60" i="162"/>
  <c r="J30" i="162"/>
  <c r="J16" i="162"/>
  <c r="J120" i="161"/>
  <c r="J164" i="161"/>
  <c r="J120" i="163"/>
  <c r="J40" i="161"/>
  <c r="J71" i="160"/>
  <c r="J101" i="160"/>
  <c r="J56" i="160"/>
  <c r="J104" i="160"/>
  <c r="J74" i="160"/>
  <c r="J60" i="160"/>
  <c r="J44" i="160"/>
  <c r="J44" i="159"/>
  <c r="J104" i="158"/>
  <c r="J90" i="158"/>
  <c r="J56" i="158"/>
  <c r="J44" i="158"/>
  <c r="J30" i="158"/>
  <c r="J90" i="157"/>
  <c r="J44" i="157"/>
  <c r="J90" i="156"/>
  <c r="J60" i="156"/>
  <c r="J87" i="156"/>
  <c r="J86" i="156"/>
  <c r="J71" i="156"/>
  <c r="J44" i="156"/>
  <c r="J24" i="156"/>
  <c r="J30" i="156"/>
  <c r="J104" i="156"/>
  <c r="J74" i="156"/>
  <c r="J74" i="155"/>
  <c r="J60" i="155"/>
  <c r="J192" i="154"/>
  <c r="J187" i="154"/>
  <c r="J178" i="154"/>
  <c r="J173" i="154"/>
  <c r="J172" i="154"/>
  <c r="J44" i="154"/>
  <c r="J39" i="154"/>
  <c r="J189" i="153"/>
  <c r="J30" i="153"/>
  <c r="J13" i="153"/>
  <c r="J44" i="153"/>
  <c r="J192" i="153"/>
  <c r="J178" i="153"/>
  <c r="J136" i="153"/>
  <c r="J192" i="150"/>
  <c r="J189" i="150"/>
  <c r="J178" i="150"/>
  <c r="J120" i="150"/>
  <c r="J117" i="150"/>
  <c r="J74" i="150"/>
  <c r="J60" i="150"/>
  <c r="J40" i="150"/>
  <c r="J44" i="150"/>
  <c r="L133" i="199"/>
  <c r="L56" i="152"/>
  <c r="J115" i="153"/>
  <c r="J69" i="153"/>
  <c r="J115" i="154"/>
  <c r="J69" i="154"/>
  <c r="J25" i="155"/>
  <c r="J159" i="156"/>
  <c r="J69" i="156"/>
  <c r="J39" i="156"/>
  <c r="J145" i="158"/>
  <c r="J99" i="159"/>
  <c r="J69" i="160"/>
  <c r="J131" i="161"/>
  <c r="J25" i="161"/>
  <c r="J159" i="162"/>
  <c r="J87" i="162"/>
  <c r="J187" i="153"/>
  <c r="J11" i="153"/>
  <c r="J145" i="154"/>
  <c r="J25" i="156"/>
  <c r="J115" i="157"/>
  <c r="J25" i="158"/>
  <c r="J172" i="150"/>
  <c r="J84" i="150"/>
  <c r="J26" i="150"/>
  <c r="K25" i="150"/>
  <c r="J13" i="150"/>
  <c r="J11" i="158"/>
  <c r="J172" i="160"/>
  <c r="J68" i="160"/>
  <c r="J158" i="162"/>
  <c r="L38" i="162"/>
  <c r="J11" i="166"/>
  <c r="J115" i="174"/>
  <c r="J55" i="174"/>
  <c r="J173" i="175"/>
  <c r="J144" i="155"/>
  <c r="J98" i="155"/>
  <c r="J145" i="166"/>
  <c r="J10" i="162"/>
  <c r="J145" i="163"/>
  <c r="J98" i="163"/>
  <c r="J11" i="163"/>
  <c r="J84" i="164"/>
  <c r="J24" i="164"/>
  <c r="L38" i="165"/>
  <c r="J158" i="166"/>
  <c r="J84" i="166"/>
  <c r="J172" i="167"/>
  <c r="J84" i="167"/>
  <c r="J11" i="167"/>
  <c r="J159" i="168"/>
  <c r="J145" i="168"/>
  <c r="J130" i="168"/>
  <c r="J68" i="168"/>
  <c r="J54" i="168"/>
  <c r="J24" i="168"/>
  <c r="J114" i="169"/>
  <c r="J131" i="170"/>
  <c r="J158" i="171"/>
  <c r="J144" i="171"/>
  <c r="J130" i="171"/>
  <c r="J99" i="171"/>
  <c r="J85" i="171"/>
  <c r="J38" i="171"/>
  <c r="J24" i="171"/>
  <c r="J10" i="171"/>
  <c r="J144" i="172"/>
  <c r="J130" i="172"/>
  <c r="J25" i="172"/>
  <c r="J172" i="173"/>
  <c r="K69" i="173"/>
  <c r="J186" i="174"/>
  <c r="J98" i="174"/>
  <c r="J114" i="175"/>
  <c r="J84" i="175"/>
  <c r="J186" i="176"/>
  <c r="J187" i="177"/>
  <c r="J173" i="177"/>
  <c r="J11" i="177"/>
  <c r="J187" i="178"/>
  <c r="J131" i="178"/>
  <c r="J11" i="178"/>
  <c r="J115" i="180"/>
  <c r="K55" i="163"/>
  <c r="J116" i="164"/>
  <c r="J68" i="164"/>
  <c r="J41" i="165"/>
  <c r="J39" i="165"/>
  <c r="J174" i="166"/>
  <c r="J146" i="166"/>
  <c r="J130" i="166"/>
  <c r="J100" i="166"/>
  <c r="J68" i="166"/>
  <c r="J54" i="166"/>
  <c r="J41" i="166"/>
  <c r="J39" i="166"/>
  <c r="J26" i="166"/>
  <c r="J13" i="166"/>
  <c r="J12" i="166"/>
  <c r="J174" i="167"/>
  <c r="J68" i="174"/>
  <c r="J161" i="176"/>
  <c r="J85" i="177"/>
  <c r="J25" i="177"/>
  <c r="J85" i="178"/>
  <c r="J101" i="176"/>
  <c r="J85" i="176"/>
  <c r="J12" i="176"/>
  <c r="J145" i="177"/>
  <c r="J100" i="177"/>
  <c r="J84" i="177"/>
  <c r="J69" i="177"/>
  <c r="J55" i="177"/>
  <c r="J40" i="177"/>
  <c r="J24" i="177"/>
  <c r="J13" i="177"/>
  <c r="J12" i="177"/>
  <c r="J186" i="178"/>
  <c r="J173" i="178"/>
  <c r="J160" i="178"/>
  <c r="J144" i="178"/>
  <c r="J133" i="178"/>
  <c r="J132" i="178"/>
  <c r="J98" i="178"/>
  <c r="J87" i="178"/>
  <c r="J86" i="178"/>
  <c r="J71" i="178"/>
  <c r="J26" i="178"/>
  <c r="J10" i="178"/>
  <c r="J188" i="179"/>
  <c r="J160" i="179"/>
  <c r="J144" i="179"/>
  <c r="J114" i="179"/>
  <c r="J54" i="179"/>
  <c r="J187" i="180"/>
  <c r="J131" i="180"/>
  <c r="J69" i="180"/>
  <c r="J130" i="179"/>
  <c r="J100" i="179"/>
  <c r="J84" i="179"/>
  <c r="J70" i="179"/>
  <c r="K69" i="179"/>
  <c r="J25" i="181"/>
  <c r="J159" i="182"/>
  <c r="J145" i="182"/>
  <c r="J131" i="182"/>
  <c r="L38" i="185"/>
  <c r="L117" i="197"/>
  <c r="L132" i="196"/>
  <c r="L31" i="196"/>
  <c r="J151" i="167" l="1"/>
  <c r="J137" i="173"/>
  <c r="J151" i="181"/>
  <c r="L172" i="181"/>
  <c r="J105" i="153"/>
  <c r="O11" i="171"/>
  <c r="J165" i="181"/>
  <c r="J91" i="153"/>
  <c r="L117" i="173"/>
  <c r="J179" i="158"/>
  <c r="J151" i="175"/>
  <c r="J179" i="174"/>
  <c r="J45" i="174"/>
  <c r="J75" i="173"/>
  <c r="O11" i="166"/>
  <c r="J194" i="161"/>
  <c r="L172" i="171"/>
  <c r="J193" i="173"/>
  <c r="J194" i="162"/>
  <c r="J165" i="155"/>
  <c r="J165" i="165"/>
  <c r="L173" i="174"/>
  <c r="L13" i="178"/>
  <c r="J193" i="164"/>
  <c r="J31" i="175"/>
  <c r="J200" i="172"/>
  <c r="L56" i="183"/>
  <c r="J137" i="165"/>
  <c r="L116" i="158"/>
  <c r="L87" i="165"/>
  <c r="J45" i="160"/>
  <c r="L57" i="179"/>
  <c r="L117" i="172"/>
  <c r="J31" i="164"/>
  <c r="L12" i="169"/>
  <c r="J193" i="154"/>
  <c r="J151" i="161"/>
  <c r="J179" i="162"/>
  <c r="L173" i="166"/>
  <c r="J137" i="168"/>
  <c r="J105" i="168"/>
  <c r="J165" i="169"/>
  <c r="J151" i="179"/>
  <c r="L117" i="183"/>
  <c r="J137" i="162"/>
  <c r="L133" i="156"/>
  <c r="L87" i="150"/>
  <c r="J61" i="175"/>
  <c r="J121" i="161"/>
  <c r="J121" i="158"/>
  <c r="L133" i="165"/>
  <c r="J137" i="171"/>
  <c r="J165" i="156"/>
  <c r="J75" i="165"/>
  <c r="L116" i="162"/>
  <c r="J121" i="156"/>
  <c r="J121" i="153"/>
  <c r="L117" i="153"/>
  <c r="L57" i="157"/>
  <c r="J61" i="157"/>
  <c r="N12" i="176"/>
  <c r="L116" i="171"/>
  <c r="L56" i="164"/>
  <c r="J121" i="165"/>
  <c r="L12" i="172"/>
  <c r="J165" i="160"/>
  <c r="L116" i="181"/>
  <c r="J31" i="183"/>
  <c r="L172" i="155"/>
  <c r="L12" i="163"/>
  <c r="L132" i="172"/>
  <c r="L57" i="165"/>
  <c r="J17" i="156"/>
  <c r="J179" i="181"/>
  <c r="J193" i="182"/>
  <c r="J179" i="178"/>
  <c r="J61" i="165"/>
  <c r="L117" i="165"/>
  <c r="J193" i="156"/>
  <c r="L173" i="153"/>
  <c r="J105" i="156"/>
  <c r="L31" i="178"/>
  <c r="J121" i="181"/>
  <c r="J75" i="157"/>
  <c r="J121" i="166"/>
  <c r="J75" i="150"/>
  <c r="L133" i="154"/>
  <c r="L13" i="172"/>
  <c r="L31" i="173"/>
  <c r="J17" i="183"/>
  <c r="J193" i="158"/>
  <c r="J31" i="165"/>
  <c r="J91" i="165"/>
  <c r="J61" i="160"/>
  <c r="L172" i="153"/>
  <c r="J17" i="178"/>
  <c r="L133" i="174"/>
  <c r="L132" i="174"/>
  <c r="J45" i="175"/>
  <c r="J105" i="177"/>
  <c r="N126" i="177"/>
  <c r="L13" i="173"/>
  <c r="L173" i="150"/>
  <c r="J61" i="155"/>
  <c r="L57" i="155"/>
  <c r="J31" i="161"/>
  <c r="J151" i="183"/>
  <c r="J91" i="161"/>
  <c r="J195" i="158"/>
  <c r="L116" i="161"/>
  <c r="L86" i="153"/>
  <c r="L133" i="180"/>
  <c r="J151" i="155"/>
  <c r="L173" i="165"/>
  <c r="L116" i="167"/>
  <c r="J105" i="178"/>
  <c r="J17" i="171"/>
  <c r="J61" i="168"/>
  <c r="J61" i="156"/>
  <c r="J91" i="163"/>
  <c r="J75" i="171"/>
  <c r="J45" i="150"/>
  <c r="J137" i="154"/>
  <c r="J137" i="158"/>
  <c r="L116" i="178"/>
  <c r="J165" i="157"/>
  <c r="L116" i="150"/>
  <c r="L12" i="165"/>
  <c r="J179" i="172"/>
  <c r="J193" i="171"/>
  <c r="J17" i="154"/>
  <c r="J151" i="156"/>
  <c r="J165" i="166"/>
  <c r="J91" i="171"/>
  <c r="L87" i="171"/>
  <c r="L173" i="171"/>
  <c r="L12" i="171"/>
  <c r="J137" i="172"/>
  <c r="J75" i="172"/>
  <c r="L116" i="173"/>
  <c r="J165" i="175"/>
  <c r="L172" i="176"/>
  <c r="L86" i="176"/>
  <c r="J151" i="178"/>
  <c r="L116" i="179"/>
  <c r="J121" i="157"/>
  <c r="L117" i="157"/>
  <c r="L87" i="157"/>
  <c r="J91" i="157"/>
  <c r="L132" i="157"/>
  <c r="J193" i="163"/>
  <c r="J193" i="165"/>
  <c r="J151" i="165"/>
  <c r="L86" i="181"/>
  <c r="J91" i="177"/>
  <c r="J137" i="167"/>
  <c r="N10" i="150"/>
  <c r="N12" i="160"/>
  <c r="J75" i="161"/>
  <c r="M100" i="172"/>
  <c r="M7" i="180"/>
  <c r="L172" i="159"/>
  <c r="M101" i="171"/>
  <c r="O12" i="159"/>
  <c r="N12" i="163"/>
  <c r="O56" i="163" s="1"/>
  <c r="O54" i="165"/>
  <c r="J61" i="167"/>
  <c r="J75" i="170"/>
  <c r="L87" i="170"/>
  <c r="L31" i="172"/>
  <c r="L56" i="173"/>
  <c r="L173" i="180"/>
  <c r="J75" i="183"/>
  <c r="J75" i="155"/>
  <c r="J17" i="155"/>
  <c r="J91" i="170"/>
  <c r="L173" i="157"/>
  <c r="L13" i="163"/>
  <c r="L56" i="177"/>
  <c r="J179" i="150"/>
  <c r="L56" i="150"/>
  <c r="J17" i="165"/>
  <c r="J31" i="163"/>
  <c r="L132" i="181"/>
  <c r="L57" i="172"/>
  <c r="J105" i="171"/>
  <c r="J179" i="156"/>
  <c r="L116" i="156"/>
  <c r="L86" i="163"/>
  <c r="L172" i="163"/>
  <c r="L132" i="165"/>
  <c r="J17" i="168"/>
  <c r="L132" i="171"/>
  <c r="J165" i="177"/>
  <c r="J31" i="177"/>
  <c r="J75" i="179"/>
  <c r="J91" i="181"/>
  <c r="J17" i="181"/>
  <c r="L116" i="153"/>
  <c r="L116" i="163"/>
  <c r="L56" i="165"/>
  <c r="J121" i="183"/>
  <c r="J193" i="172"/>
  <c r="L13" i="156"/>
  <c r="N116" i="154"/>
  <c r="L13" i="160"/>
  <c r="L117" i="159"/>
  <c r="J121" i="159"/>
  <c r="J151" i="159"/>
  <c r="L132" i="158"/>
  <c r="L172" i="158"/>
  <c r="J17" i="158"/>
  <c r="J17" i="157"/>
  <c r="L86" i="157"/>
  <c r="N10" i="157"/>
  <c r="L172" i="157"/>
  <c r="J31" i="157"/>
  <c r="J31" i="156"/>
  <c r="L86" i="155"/>
  <c r="N12" i="155"/>
  <c r="L12" i="155"/>
  <c r="N116" i="155"/>
  <c r="L31" i="155"/>
  <c r="J121" i="155"/>
  <c r="L132" i="155"/>
  <c r="J75" i="154"/>
  <c r="J151" i="172"/>
  <c r="L133" i="172"/>
  <c r="J151" i="169"/>
  <c r="J45" i="171"/>
  <c r="N12" i="154"/>
  <c r="J179" i="182"/>
  <c r="J165" i="172"/>
  <c r="J165" i="168"/>
  <c r="L133" i="162"/>
  <c r="J45" i="172"/>
  <c r="J165" i="180"/>
  <c r="L173" i="170"/>
  <c r="J105" i="170"/>
  <c r="L86" i="154"/>
  <c r="L12" i="164"/>
  <c r="J31" i="179"/>
  <c r="L117" i="182"/>
  <c r="L173" i="181"/>
  <c r="J105" i="181"/>
  <c r="L87" i="181"/>
  <c r="L116" i="180"/>
  <c r="J165" i="164"/>
  <c r="C107" i="150"/>
  <c r="D77" i="150"/>
  <c r="E77" i="150" s="1"/>
  <c r="F77" i="150" s="1"/>
  <c r="G77" i="150" s="1"/>
  <c r="H77" i="150" s="1"/>
  <c r="I77" i="150" s="1"/>
  <c r="J179" i="171"/>
  <c r="J121" i="170"/>
  <c r="J75" i="153"/>
  <c r="L57" i="153"/>
  <c r="J195" i="150"/>
  <c r="L132" i="150"/>
  <c r="J17" i="172"/>
  <c r="J196" i="182"/>
  <c r="J105" i="180"/>
  <c r="L87" i="154"/>
  <c r="J179" i="163"/>
  <c r="L116" i="154"/>
  <c r="N12" i="183"/>
  <c r="L87" i="183"/>
  <c r="L173" i="183"/>
  <c r="J105" i="183"/>
  <c r="L12" i="181"/>
  <c r="O11" i="181"/>
  <c r="J31" i="181"/>
  <c r="N10" i="177"/>
  <c r="N10" i="179"/>
  <c r="O10" i="156"/>
  <c r="L116" i="160"/>
  <c r="J179" i="157"/>
  <c r="L133" i="157"/>
  <c r="L12" i="156"/>
  <c r="J137" i="156"/>
  <c r="J121" i="154"/>
  <c r="L117" i="154"/>
  <c r="J151" i="154"/>
  <c r="L56" i="154"/>
  <c r="J105" i="154"/>
  <c r="J45" i="163"/>
  <c r="L56" i="157"/>
  <c r="J193" i="157"/>
  <c r="J61" i="154"/>
  <c r="L57" i="154"/>
  <c r="L31" i="156"/>
  <c r="N12" i="161"/>
  <c r="L13" i="183"/>
  <c r="L86" i="159"/>
  <c r="N12" i="168"/>
  <c r="O10" i="174"/>
  <c r="L133" i="159"/>
  <c r="J195" i="160"/>
  <c r="N10" i="167"/>
  <c r="J31" i="176"/>
  <c r="O11" i="164"/>
  <c r="J195" i="166"/>
  <c r="M112" i="161"/>
  <c r="O10" i="175"/>
  <c r="L13" i="175"/>
  <c r="J165" i="173"/>
  <c r="L31" i="171"/>
  <c r="N10" i="169"/>
  <c r="J17" i="163"/>
  <c r="J137" i="163"/>
  <c r="J61" i="163"/>
  <c r="J105" i="158"/>
  <c r="L87" i="158"/>
  <c r="L173" i="158"/>
  <c r="J91" i="158"/>
  <c r="J61" i="158"/>
  <c r="L57" i="158"/>
  <c r="N10" i="158"/>
  <c r="L12" i="158"/>
  <c r="J31" i="158"/>
  <c r="J45" i="157"/>
  <c r="L13" i="157"/>
  <c r="L12" i="157"/>
  <c r="L31" i="157"/>
  <c r="J45" i="156"/>
  <c r="L56" i="156"/>
  <c r="J91" i="154"/>
  <c r="L173" i="154"/>
  <c r="J165" i="183"/>
  <c r="J45" i="182"/>
  <c r="L116" i="182"/>
  <c r="J165" i="182"/>
  <c r="L132" i="182"/>
  <c r="J151" i="182"/>
  <c r="J137" i="182"/>
  <c r="L133" i="182"/>
  <c r="J17" i="182"/>
  <c r="J151" i="180"/>
  <c r="J121" i="180"/>
  <c r="L117" i="180"/>
  <c r="J196" i="179"/>
  <c r="J165" i="179"/>
  <c r="L133" i="179"/>
  <c r="L117" i="179"/>
  <c r="J121" i="179"/>
  <c r="J193" i="178"/>
  <c r="J121" i="178"/>
  <c r="L117" i="178"/>
  <c r="J61" i="178"/>
  <c r="L56" i="178"/>
  <c r="J31" i="178"/>
  <c r="J165" i="178"/>
  <c r="L173" i="177"/>
  <c r="L87" i="177"/>
  <c r="J193" i="177"/>
  <c r="J61" i="177"/>
  <c r="J45" i="177"/>
  <c r="J91" i="176"/>
  <c r="J75" i="176"/>
  <c r="L57" i="176"/>
  <c r="L56" i="176"/>
  <c r="J137" i="174"/>
  <c r="J17" i="174"/>
  <c r="L13" i="174"/>
  <c r="J91" i="174"/>
  <c r="L87" i="174"/>
  <c r="O136" i="174"/>
  <c r="J165" i="174"/>
  <c r="J75" i="174"/>
  <c r="J151" i="173"/>
  <c r="L133" i="173"/>
  <c r="J31" i="173"/>
  <c r="L132" i="173"/>
  <c r="J179" i="173"/>
  <c r="J121" i="171"/>
  <c r="L117" i="171"/>
  <c r="J165" i="170"/>
  <c r="L132" i="170"/>
  <c r="J179" i="170"/>
  <c r="J17" i="169"/>
  <c r="J137" i="169"/>
  <c r="J151" i="168"/>
  <c r="L132" i="168"/>
  <c r="L12" i="168"/>
  <c r="L116" i="168"/>
  <c r="L56" i="168"/>
  <c r="J45" i="168"/>
  <c r="J121" i="168"/>
  <c r="L117" i="168"/>
  <c r="J179" i="168"/>
  <c r="L86" i="168"/>
  <c r="L31" i="168"/>
  <c r="L172" i="168"/>
  <c r="L173" i="168"/>
  <c r="L87" i="168"/>
  <c r="J165" i="167"/>
  <c r="J31" i="167"/>
  <c r="M19" i="167"/>
  <c r="L31" i="167"/>
  <c r="L117" i="167"/>
  <c r="J121" i="167"/>
  <c r="L133" i="167"/>
  <c r="L57" i="166"/>
  <c r="L133" i="166"/>
  <c r="J105" i="166"/>
  <c r="J151" i="166"/>
  <c r="L87" i="166"/>
  <c r="J91" i="166"/>
  <c r="J75" i="166"/>
  <c r="J179" i="166"/>
  <c r="L117" i="164"/>
  <c r="J121" i="164"/>
  <c r="J91" i="164"/>
  <c r="J17" i="164"/>
  <c r="L132" i="164"/>
  <c r="J179" i="164"/>
  <c r="J137" i="164"/>
  <c r="J75" i="164"/>
  <c r="L57" i="164"/>
  <c r="J61" i="164"/>
  <c r="L173" i="163"/>
  <c r="J105" i="163"/>
  <c r="J165" i="163"/>
  <c r="L87" i="163"/>
  <c r="J105" i="162"/>
  <c r="L13" i="162"/>
  <c r="J17" i="162"/>
  <c r="J151" i="162"/>
  <c r="J45" i="162"/>
  <c r="J165" i="162"/>
  <c r="J179" i="161"/>
  <c r="J137" i="161"/>
  <c r="L13" i="161"/>
  <c r="J17" i="161"/>
  <c r="J45" i="161"/>
  <c r="L12" i="160"/>
  <c r="J179" i="160"/>
  <c r="L87" i="160"/>
  <c r="J121" i="160"/>
  <c r="L117" i="160"/>
  <c r="J137" i="160"/>
  <c r="L133" i="160"/>
  <c r="L132" i="160"/>
  <c r="J17" i="160"/>
  <c r="J193" i="160"/>
  <c r="J151" i="160"/>
  <c r="L12" i="159"/>
  <c r="J137" i="159"/>
  <c r="J91" i="159"/>
  <c r="L132" i="159"/>
  <c r="J193" i="159"/>
  <c r="L57" i="159"/>
  <c r="J17" i="159"/>
  <c r="L116" i="159"/>
  <c r="L31" i="159"/>
  <c r="J45" i="159"/>
  <c r="J61" i="159"/>
  <c r="J165" i="159"/>
  <c r="L56" i="159"/>
  <c r="J45" i="158"/>
  <c r="L13" i="158"/>
  <c r="J193" i="155"/>
  <c r="J31" i="155"/>
  <c r="L173" i="155"/>
  <c r="L87" i="155"/>
  <c r="J91" i="155"/>
  <c r="J45" i="155"/>
  <c r="J105" i="155"/>
  <c r="L13" i="155"/>
  <c r="J165" i="154"/>
  <c r="J31" i="154"/>
  <c r="L86" i="150"/>
  <c r="L172" i="150"/>
  <c r="J165" i="150"/>
  <c r="J151" i="150"/>
  <c r="J137" i="150"/>
  <c r="J31" i="150"/>
  <c r="J199" i="183"/>
  <c r="L132" i="183"/>
  <c r="J179" i="183"/>
  <c r="J91" i="183"/>
  <c r="L133" i="183"/>
  <c r="J137" i="183"/>
  <c r="L172" i="183"/>
  <c r="L86" i="183"/>
  <c r="L57" i="183"/>
  <c r="J61" i="183"/>
  <c r="J45" i="183"/>
  <c r="J75" i="182"/>
  <c r="N12" i="182"/>
  <c r="L56" i="182"/>
  <c r="J61" i="182"/>
  <c r="L57" i="182"/>
  <c r="L12" i="182"/>
  <c r="L31" i="182"/>
  <c r="J31" i="182"/>
  <c r="L13" i="182"/>
  <c r="L86" i="182"/>
  <c r="L172" i="182"/>
  <c r="J105" i="182"/>
  <c r="L87" i="182"/>
  <c r="L173" i="182"/>
  <c r="J91" i="182"/>
  <c r="J137" i="181"/>
  <c r="L57" i="181"/>
  <c r="J75" i="181"/>
  <c r="L172" i="180"/>
  <c r="L86" i="180"/>
  <c r="J91" i="180"/>
  <c r="L87" i="180"/>
  <c r="J75" i="180"/>
  <c r="J61" i="180"/>
  <c r="L57" i="180"/>
  <c r="L31" i="180"/>
  <c r="J17" i="180"/>
  <c r="J179" i="179"/>
  <c r="J105" i="179"/>
  <c r="L173" i="179"/>
  <c r="J91" i="179"/>
  <c r="L87" i="179"/>
  <c r="L12" i="179"/>
  <c r="N106" i="150"/>
  <c r="N12" i="153"/>
  <c r="O10" i="173"/>
  <c r="L31" i="183"/>
  <c r="L12" i="183"/>
  <c r="J193" i="181"/>
  <c r="L56" i="180"/>
  <c r="J45" i="179"/>
  <c r="L13" i="179"/>
  <c r="N132" i="178"/>
  <c r="M52" i="177"/>
  <c r="O17" i="170"/>
  <c r="L31" i="174"/>
  <c r="L132" i="177"/>
  <c r="N125" i="177" s="1"/>
  <c r="J45" i="180"/>
  <c r="J179" i="180"/>
  <c r="N11" i="172"/>
  <c r="J179" i="154"/>
  <c r="L132" i="176"/>
  <c r="L133" i="181"/>
  <c r="J151" i="177"/>
  <c r="J137" i="176"/>
  <c r="J105" i="174"/>
  <c r="L86" i="174"/>
  <c r="L172" i="174"/>
  <c r="J61" i="174"/>
  <c r="L57" i="174"/>
  <c r="L12" i="174"/>
  <c r="L12" i="173"/>
  <c r="J61" i="173"/>
  <c r="L57" i="173"/>
  <c r="J17" i="173"/>
  <c r="J105" i="173"/>
  <c r="L86" i="172"/>
  <c r="J105" i="172"/>
  <c r="L172" i="172"/>
  <c r="J91" i="172"/>
  <c r="L87" i="172"/>
  <c r="L173" i="172"/>
  <c r="O12" i="170"/>
  <c r="L172" i="170"/>
  <c r="L86" i="170"/>
  <c r="L12" i="170"/>
  <c r="M101" i="170"/>
  <c r="L132" i="169"/>
  <c r="L116" i="169"/>
  <c r="J196" i="169"/>
  <c r="L86" i="169"/>
  <c r="J75" i="169"/>
  <c r="J31" i="169"/>
  <c r="J105" i="167"/>
  <c r="J75" i="167"/>
  <c r="L57" i="167"/>
  <c r="L56" i="167"/>
  <c r="L13" i="167"/>
  <c r="J45" i="167"/>
  <c r="L116" i="166"/>
  <c r="J31" i="166"/>
  <c r="L31" i="165"/>
  <c r="L116" i="165"/>
  <c r="L86" i="165"/>
  <c r="L172" i="165"/>
  <c r="J151" i="164"/>
  <c r="L133" i="164"/>
  <c r="L87" i="164"/>
  <c r="L173" i="164"/>
  <c r="L86" i="164"/>
  <c r="L172" i="164"/>
  <c r="J45" i="164"/>
  <c r="L13" i="164"/>
  <c r="L133" i="163"/>
  <c r="J151" i="163"/>
  <c r="L132" i="163"/>
  <c r="J75" i="163"/>
  <c r="L57" i="163"/>
  <c r="L56" i="163"/>
  <c r="L31" i="163"/>
  <c r="L132" i="162"/>
  <c r="L117" i="162"/>
  <c r="J121" i="162"/>
  <c r="J75" i="162"/>
  <c r="L31" i="162"/>
  <c r="L12" i="162"/>
  <c r="L86" i="160"/>
  <c r="L172" i="160"/>
  <c r="J193" i="161"/>
  <c r="J165" i="161"/>
  <c r="L133" i="161"/>
  <c r="J105" i="161"/>
  <c r="L87" i="161"/>
  <c r="L173" i="161"/>
  <c r="L86" i="161"/>
  <c r="L172" i="161"/>
  <c r="L57" i="161"/>
  <c r="J61" i="161"/>
  <c r="L56" i="161"/>
  <c r="J179" i="155"/>
  <c r="L133" i="155"/>
  <c r="O13" i="178"/>
  <c r="L57" i="160"/>
  <c r="J137" i="175"/>
  <c r="J17" i="176"/>
  <c r="J121" i="176"/>
  <c r="L117" i="176"/>
  <c r="J151" i="176"/>
  <c r="J179" i="176"/>
  <c r="J31" i="171"/>
  <c r="L13" i="171"/>
  <c r="J61" i="171"/>
  <c r="L57" i="171"/>
  <c r="J151" i="171"/>
  <c r="L133" i="171"/>
  <c r="J45" i="170"/>
  <c r="L133" i="170"/>
  <c r="J151" i="170"/>
  <c r="L13" i="169"/>
  <c r="J45" i="169"/>
  <c r="J61" i="169"/>
  <c r="L57" i="169"/>
  <c r="L87" i="169"/>
  <c r="J105" i="169"/>
  <c r="L173" i="169"/>
  <c r="J121" i="169"/>
  <c r="J193" i="169"/>
  <c r="J75" i="168"/>
  <c r="L57" i="168"/>
  <c r="L172" i="167"/>
  <c r="L86" i="167"/>
  <c r="L56" i="166"/>
  <c r="L31" i="166"/>
  <c r="L56" i="162"/>
  <c r="L172" i="162"/>
  <c r="L86" i="162"/>
  <c r="J61" i="150"/>
  <c r="L57" i="150"/>
  <c r="L13" i="176"/>
  <c r="J75" i="177"/>
  <c r="L57" i="177"/>
  <c r="L116" i="176"/>
  <c r="L31" i="176"/>
  <c r="J91" i="175"/>
  <c r="J121" i="174"/>
  <c r="L117" i="174"/>
  <c r="L56" i="171"/>
  <c r="J165" i="171"/>
  <c r="L116" i="170"/>
  <c r="L56" i="169"/>
  <c r="L31" i="169"/>
  <c r="J179" i="169"/>
  <c r="L133" i="169"/>
  <c r="J31" i="168"/>
  <c r="L13" i="168"/>
  <c r="L12" i="167"/>
  <c r="J91" i="167"/>
  <c r="L87" i="167"/>
  <c r="L173" i="167"/>
  <c r="L102" i="169"/>
  <c r="J31" i="159"/>
  <c r="L13" i="159"/>
  <c r="J105" i="159"/>
  <c r="L87" i="159"/>
  <c r="L173" i="159"/>
  <c r="L56" i="155"/>
  <c r="L132" i="154"/>
  <c r="L172" i="154"/>
  <c r="J179" i="153"/>
  <c r="L12" i="154"/>
  <c r="L31" i="154"/>
  <c r="J45" i="154"/>
  <c r="L13" i="154"/>
  <c r="L12" i="153"/>
  <c r="J45" i="153"/>
  <c r="J151" i="153"/>
  <c r="J165" i="153"/>
  <c r="J137" i="153"/>
  <c r="L132" i="153"/>
  <c r="L56" i="153"/>
  <c r="L31" i="153"/>
  <c r="J31" i="153"/>
  <c r="C47" i="152"/>
  <c r="D3" i="152"/>
  <c r="E3" i="152" s="1"/>
  <c r="F3" i="152" s="1"/>
  <c r="G3" i="152" s="1"/>
  <c r="H3" i="152" s="1"/>
  <c r="I3" i="152" s="1"/>
  <c r="C3" i="153" s="1"/>
  <c r="C47" i="153" s="1"/>
  <c r="C77" i="151"/>
  <c r="D47" i="151"/>
  <c r="E47" i="151" s="1"/>
  <c r="F47" i="151" s="1"/>
  <c r="G47" i="151" s="1"/>
  <c r="H47" i="151" s="1"/>
  <c r="I47" i="151" s="1"/>
  <c r="L132" i="161"/>
  <c r="J151" i="158"/>
  <c r="L133" i="158"/>
  <c r="L132" i="156"/>
  <c r="L13" i="181"/>
  <c r="J45" i="181"/>
  <c r="L31" i="181"/>
  <c r="L56" i="181"/>
  <c r="L13" i="180"/>
  <c r="J31" i="180"/>
  <c r="L132" i="180"/>
  <c r="L12" i="180"/>
  <c r="J61" i="179"/>
  <c r="L31" i="179"/>
  <c r="L117" i="177"/>
  <c r="J121" i="177"/>
  <c r="L133" i="177"/>
  <c r="J137" i="177"/>
  <c r="J193" i="176"/>
  <c r="L86" i="175"/>
  <c r="J198" i="175"/>
  <c r="L12" i="175"/>
  <c r="L172" i="175"/>
  <c r="L173" i="175"/>
  <c r="L87" i="175"/>
  <c r="J105" i="175"/>
  <c r="J17" i="175"/>
  <c r="J179" i="175"/>
  <c r="L116" i="175"/>
  <c r="L31" i="175"/>
  <c r="L117" i="175"/>
  <c r="J121" i="175"/>
  <c r="L57" i="175"/>
  <c r="J75" i="175"/>
  <c r="L56" i="175"/>
  <c r="L132" i="175"/>
  <c r="L133" i="175"/>
  <c r="J151" i="174"/>
  <c r="L56" i="174"/>
  <c r="L87" i="173"/>
  <c r="L173" i="173"/>
  <c r="J91" i="173"/>
  <c r="L86" i="173"/>
  <c r="L172" i="173"/>
  <c r="L56" i="172"/>
  <c r="J31" i="170"/>
  <c r="L13" i="170"/>
  <c r="J61" i="170"/>
  <c r="L57" i="170"/>
  <c r="L56" i="170"/>
  <c r="L31" i="170"/>
  <c r="J193" i="168"/>
  <c r="L133" i="168"/>
  <c r="L12" i="161"/>
  <c r="L31" i="161"/>
  <c r="J75" i="160"/>
  <c r="L173" i="160"/>
  <c r="J105" i="160"/>
  <c r="L56" i="160"/>
  <c r="L31" i="160"/>
  <c r="L31" i="158"/>
  <c r="L56" i="158"/>
  <c r="L173" i="156"/>
  <c r="L87" i="156"/>
  <c r="J91" i="156"/>
  <c r="L172" i="156"/>
  <c r="L86" i="156"/>
  <c r="L57" i="156"/>
  <c r="J75" i="156"/>
  <c r="L133" i="153"/>
  <c r="J193" i="153"/>
  <c r="L13" i="153"/>
  <c r="J17" i="153"/>
  <c r="J193" i="150"/>
  <c r="L133" i="150"/>
  <c r="J121" i="150"/>
  <c r="L117" i="150"/>
  <c r="L31" i="150"/>
  <c r="L172" i="187"/>
  <c r="L86" i="187"/>
  <c r="L133" i="187"/>
  <c r="L12" i="186"/>
  <c r="L117" i="186"/>
  <c r="L132" i="179"/>
  <c r="L12" i="178"/>
  <c r="L172" i="178"/>
  <c r="L86" i="178"/>
  <c r="J137" i="178"/>
  <c r="L133" i="178"/>
  <c r="J17" i="177"/>
  <c r="L13" i="177"/>
  <c r="L31" i="177"/>
  <c r="J165" i="176"/>
  <c r="L133" i="176"/>
  <c r="L132" i="167"/>
  <c r="J17" i="166"/>
  <c r="L13" i="166"/>
  <c r="L132" i="166"/>
  <c r="J91" i="162"/>
  <c r="L87" i="162"/>
  <c r="L173" i="162"/>
  <c r="L57" i="187"/>
  <c r="L173" i="187"/>
  <c r="L87" i="187"/>
  <c r="L132" i="187"/>
  <c r="L116" i="186"/>
  <c r="L31" i="186"/>
  <c r="L13" i="185"/>
  <c r="L56" i="179"/>
  <c r="L86" i="179"/>
  <c r="L172" i="179"/>
  <c r="J75" i="178"/>
  <c r="L57" i="178"/>
  <c r="J91" i="178"/>
  <c r="L173" i="178"/>
  <c r="L87" i="178"/>
  <c r="L132" i="178"/>
  <c r="L12" i="177"/>
  <c r="L172" i="177"/>
  <c r="L86" i="177"/>
  <c r="L12" i="176"/>
  <c r="J105" i="176"/>
  <c r="L173" i="176"/>
  <c r="L87" i="176"/>
  <c r="L12" i="166"/>
  <c r="J45" i="166"/>
  <c r="L86" i="166"/>
  <c r="L172" i="166"/>
  <c r="J45" i="165"/>
  <c r="L13" i="165"/>
  <c r="L116" i="164"/>
  <c r="L31" i="164"/>
  <c r="L13" i="150"/>
  <c r="J17" i="150"/>
  <c r="L12" i="150"/>
  <c r="L13" i="198"/>
  <c r="L132" i="198"/>
  <c r="L12" i="196"/>
  <c r="L13" i="196"/>
  <c r="D3" i="153" l="1"/>
  <c r="E3" i="153" s="1"/>
  <c r="F3" i="153" s="1"/>
  <c r="G3" i="153" s="1"/>
  <c r="H3" i="153" s="1"/>
  <c r="I3" i="153" s="1"/>
  <c r="C3" i="154" s="1"/>
  <c r="C47" i="154" s="1"/>
  <c r="D107" i="150"/>
  <c r="E107" i="150" s="1"/>
  <c r="F107" i="150" s="1"/>
  <c r="G107" i="150" s="1"/>
  <c r="H107" i="150" s="1"/>
  <c r="I107" i="150" s="1"/>
  <c r="C123" i="150"/>
  <c r="D123" i="150" s="1"/>
  <c r="E123" i="150" s="1"/>
  <c r="F123" i="150" s="1"/>
  <c r="G123" i="150" s="1"/>
  <c r="H123" i="150" s="1"/>
  <c r="I123" i="150" s="1"/>
  <c r="D77" i="151"/>
  <c r="E77" i="151" s="1"/>
  <c r="F77" i="151" s="1"/>
  <c r="G77" i="151" s="1"/>
  <c r="H77" i="151" s="1"/>
  <c r="I77" i="151" s="1"/>
  <c r="C107" i="151"/>
  <c r="D47" i="152"/>
  <c r="E47" i="152" s="1"/>
  <c r="F47" i="152" s="1"/>
  <c r="G47" i="152" s="1"/>
  <c r="H47" i="152" s="1"/>
  <c r="I47" i="152" s="1"/>
  <c r="C77" i="152"/>
  <c r="D47" i="153"/>
  <c r="E47" i="153" s="1"/>
  <c r="F47" i="153" s="1"/>
  <c r="G47" i="153" s="1"/>
  <c r="H47" i="153" s="1"/>
  <c r="I47" i="153" s="1"/>
  <c r="C77" i="153"/>
  <c r="D3" i="154" l="1"/>
  <c r="E3" i="154" s="1"/>
  <c r="F3" i="154" s="1"/>
  <c r="G3" i="154" s="1"/>
  <c r="H3" i="154" s="1"/>
  <c r="I3" i="154" s="1"/>
  <c r="C3" i="155" s="1"/>
  <c r="C47" i="155" s="1"/>
  <c r="C77" i="155" s="1"/>
  <c r="C107" i="152"/>
  <c r="D77" i="152"/>
  <c r="E77" i="152" s="1"/>
  <c r="F77" i="152" s="1"/>
  <c r="G77" i="152" s="1"/>
  <c r="H77" i="152" s="1"/>
  <c r="I77" i="152" s="1"/>
  <c r="C123" i="151"/>
  <c r="D123" i="151" s="1"/>
  <c r="E123" i="151" s="1"/>
  <c r="F123" i="151" s="1"/>
  <c r="G123" i="151" s="1"/>
  <c r="H123" i="151" s="1"/>
  <c r="I123" i="151" s="1"/>
  <c r="D107" i="151"/>
  <c r="E107" i="151" s="1"/>
  <c r="F107" i="151" s="1"/>
  <c r="G107" i="151" s="1"/>
  <c r="H107" i="151" s="1"/>
  <c r="I107" i="151" s="1"/>
  <c r="D77" i="153"/>
  <c r="E77" i="153" s="1"/>
  <c r="F77" i="153" s="1"/>
  <c r="G77" i="153" s="1"/>
  <c r="H77" i="153" s="1"/>
  <c r="I77" i="153" s="1"/>
  <c r="C107" i="153"/>
  <c r="D47" i="154"/>
  <c r="E47" i="154" s="1"/>
  <c r="F47" i="154" s="1"/>
  <c r="G47" i="154" s="1"/>
  <c r="H47" i="154" s="1"/>
  <c r="I47" i="154" s="1"/>
  <c r="C77" i="154"/>
  <c r="D3" i="155" l="1"/>
  <c r="E3" i="155" s="1"/>
  <c r="F3" i="155" s="1"/>
  <c r="G3" i="155" s="1"/>
  <c r="H3" i="155" s="1"/>
  <c r="I3" i="155" s="1"/>
  <c r="C3" i="156" s="1"/>
  <c r="C47" i="156" s="1"/>
  <c r="C77" i="156" s="1"/>
  <c r="D47" i="155"/>
  <c r="E47" i="155" s="1"/>
  <c r="F47" i="155" s="1"/>
  <c r="G47" i="155" s="1"/>
  <c r="H47" i="155" s="1"/>
  <c r="I47" i="155" s="1"/>
  <c r="C107" i="155"/>
  <c r="D77" i="155"/>
  <c r="E77" i="155" s="1"/>
  <c r="F77" i="155" s="1"/>
  <c r="G77" i="155" s="1"/>
  <c r="H77" i="155" s="1"/>
  <c r="I77" i="155" s="1"/>
  <c r="C123" i="152"/>
  <c r="D123" i="152" s="1"/>
  <c r="E123" i="152" s="1"/>
  <c r="F123" i="152" s="1"/>
  <c r="G123" i="152" s="1"/>
  <c r="H123" i="152" s="1"/>
  <c r="I123" i="152" s="1"/>
  <c r="D107" i="152"/>
  <c r="E107" i="152" s="1"/>
  <c r="F107" i="152" s="1"/>
  <c r="G107" i="152" s="1"/>
  <c r="H107" i="152" s="1"/>
  <c r="I107" i="152" s="1"/>
  <c r="D77" i="154"/>
  <c r="E77" i="154" s="1"/>
  <c r="F77" i="154" s="1"/>
  <c r="G77" i="154" s="1"/>
  <c r="H77" i="154" s="1"/>
  <c r="I77" i="154" s="1"/>
  <c r="C107" i="154"/>
  <c r="D107" i="153"/>
  <c r="E107" i="153" s="1"/>
  <c r="F107" i="153" s="1"/>
  <c r="G107" i="153" s="1"/>
  <c r="H107" i="153" s="1"/>
  <c r="I107" i="153" s="1"/>
  <c r="C123" i="153"/>
  <c r="D123" i="153" s="1"/>
  <c r="E123" i="153" s="1"/>
  <c r="F123" i="153" s="1"/>
  <c r="G123" i="153" s="1"/>
  <c r="H123" i="153" s="1"/>
  <c r="I123" i="153" s="1"/>
  <c r="D3" i="156" l="1"/>
  <c r="E3" i="156" s="1"/>
  <c r="F3" i="156" s="1"/>
  <c r="G3" i="156" s="1"/>
  <c r="H3" i="156" s="1"/>
  <c r="I3" i="156" s="1"/>
  <c r="C3" i="157" s="1"/>
  <c r="C47" i="157" s="1"/>
  <c r="D47" i="157" s="1"/>
  <c r="E47" i="157" s="1"/>
  <c r="F47" i="157" s="1"/>
  <c r="G47" i="157" s="1"/>
  <c r="H47" i="157" s="1"/>
  <c r="I47" i="157" s="1"/>
  <c r="D47" i="156"/>
  <c r="E47" i="156" s="1"/>
  <c r="F47" i="156" s="1"/>
  <c r="G47" i="156" s="1"/>
  <c r="H47" i="156" s="1"/>
  <c r="I47" i="156" s="1"/>
  <c r="C77" i="157"/>
  <c r="D107" i="155"/>
  <c r="E107" i="155" s="1"/>
  <c r="F107" i="155" s="1"/>
  <c r="G107" i="155" s="1"/>
  <c r="H107" i="155" s="1"/>
  <c r="I107" i="155" s="1"/>
  <c r="C123" i="155"/>
  <c r="D123" i="155" s="1"/>
  <c r="E123" i="155" s="1"/>
  <c r="F123" i="155" s="1"/>
  <c r="G123" i="155" s="1"/>
  <c r="H123" i="155" s="1"/>
  <c r="I123" i="155" s="1"/>
  <c r="D77" i="156"/>
  <c r="E77" i="156" s="1"/>
  <c r="F77" i="156" s="1"/>
  <c r="G77" i="156" s="1"/>
  <c r="H77" i="156" s="1"/>
  <c r="I77" i="156" s="1"/>
  <c r="C107" i="156"/>
  <c r="D107" i="154"/>
  <c r="E107" i="154" s="1"/>
  <c r="F107" i="154" s="1"/>
  <c r="G107" i="154" s="1"/>
  <c r="H107" i="154" s="1"/>
  <c r="I107" i="154" s="1"/>
  <c r="C123" i="154"/>
  <c r="D123" i="154" s="1"/>
  <c r="E123" i="154" s="1"/>
  <c r="F123" i="154" s="1"/>
  <c r="G123" i="154" s="1"/>
  <c r="H123" i="154" s="1"/>
  <c r="I123" i="154" s="1"/>
  <c r="D3" i="157"/>
  <c r="E3" i="157" s="1"/>
  <c r="F3" i="157" s="1"/>
  <c r="G3" i="157" s="1"/>
  <c r="H3" i="157" s="1"/>
  <c r="I3" i="157" s="1"/>
  <c r="C3" i="158" s="1"/>
  <c r="C47" i="158" s="1"/>
  <c r="C123" i="156" l="1"/>
  <c r="D123" i="156" s="1"/>
  <c r="E123" i="156" s="1"/>
  <c r="F123" i="156" s="1"/>
  <c r="G123" i="156" s="1"/>
  <c r="H123" i="156" s="1"/>
  <c r="I123" i="156" s="1"/>
  <c r="D107" i="156"/>
  <c r="E107" i="156" s="1"/>
  <c r="F107" i="156" s="1"/>
  <c r="G107" i="156" s="1"/>
  <c r="H107" i="156" s="1"/>
  <c r="I107" i="156" s="1"/>
  <c r="C77" i="158"/>
  <c r="D47" i="158"/>
  <c r="E47" i="158" s="1"/>
  <c r="F47" i="158" s="1"/>
  <c r="G47" i="158" s="1"/>
  <c r="H47" i="158" s="1"/>
  <c r="I47" i="158" s="1"/>
  <c r="C107" i="157"/>
  <c r="D77" i="157"/>
  <c r="E77" i="157" s="1"/>
  <c r="F77" i="157" s="1"/>
  <c r="G77" i="157" s="1"/>
  <c r="H77" i="157" s="1"/>
  <c r="I77" i="157" s="1"/>
  <c r="D3" i="158"/>
  <c r="E3" i="158" s="1"/>
  <c r="F3" i="158" s="1"/>
  <c r="G3" i="158" s="1"/>
  <c r="H3" i="158" s="1"/>
  <c r="I3" i="158" s="1"/>
  <c r="C3" i="159" s="1"/>
  <c r="C47" i="159" s="1"/>
  <c r="C77" i="159" l="1"/>
  <c r="D47" i="159"/>
  <c r="E47" i="159" s="1"/>
  <c r="F47" i="159" s="1"/>
  <c r="G47" i="159" s="1"/>
  <c r="H47" i="159" s="1"/>
  <c r="I47" i="159" s="1"/>
  <c r="D107" i="157"/>
  <c r="E107" i="157" s="1"/>
  <c r="F107" i="157" s="1"/>
  <c r="G107" i="157" s="1"/>
  <c r="H107" i="157" s="1"/>
  <c r="I107" i="157" s="1"/>
  <c r="C123" i="157"/>
  <c r="D123" i="157" s="1"/>
  <c r="E123" i="157" s="1"/>
  <c r="F123" i="157" s="1"/>
  <c r="G123" i="157" s="1"/>
  <c r="H123" i="157" s="1"/>
  <c r="I123" i="157" s="1"/>
  <c r="C107" i="158"/>
  <c r="D77" i="158"/>
  <c r="E77" i="158" s="1"/>
  <c r="F77" i="158" s="1"/>
  <c r="G77" i="158" s="1"/>
  <c r="H77" i="158" s="1"/>
  <c r="I77" i="158" s="1"/>
  <c r="D3" i="159"/>
  <c r="E3" i="159" s="1"/>
  <c r="F3" i="159" s="1"/>
  <c r="G3" i="159" s="1"/>
  <c r="H3" i="159" s="1"/>
  <c r="I3" i="159" s="1"/>
  <c r="C3" i="160" s="1"/>
  <c r="C47" i="160" s="1"/>
  <c r="C77" i="160" l="1"/>
  <c r="D47" i="160"/>
  <c r="E47" i="160" s="1"/>
  <c r="F47" i="160" s="1"/>
  <c r="G47" i="160" s="1"/>
  <c r="H47" i="160" s="1"/>
  <c r="I47" i="160" s="1"/>
  <c r="D107" i="158"/>
  <c r="E107" i="158" s="1"/>
  <c r="F107" i="158" s="1"/>
  <c r="G107" i="158" s="1"/>
  <c r="H107" i="158" s="1"/>
  <c r="I107" i="158" s="1"/>
  <c r="C123" i="158"/>
  <c r="D123" i="158" s="1"/>
  <c r="E123" i="158" s="1"/>
  <c r="F123" i="158" s="1"/>
  <c r="G123" i="158" s="1"/>
  <c r="H123" i="158" s="1"/>
  <c r="I123" i="158" s="1"/>
  <c r="C107" i="159"/>
  <c r="D77" i="159"/>
  <c r="E77" i="159" s="1"/>
  <c r="F77" i="159" s="1"/>
  <c r="G77" i="159" s="1"/>
  <c r="H77" i="159" s="1"/>
  <c r="I77" i="159" s="1"/>
  <c r="D3" i="160"/>
  <c r="E3" i="160" s="1"/>
  <c r="F3" i="160" s="1"/>
  <c r="G3" i="160" s="1"/>
  <c r="H3" i="160" s="1"/>
  <c r="I3" i="160" s="1"/>
  <c r="C3" i="161" s="1"/>
  <c r="C47" i="161" s="1"/>
  <c r="C77" i="161" l="1"/>
  <c r="D47" i="161"/>
  <c r="E47" i="161" s="1"/>
  <c r="F47" i="161" s="1"/>
  <c r="G47" i="161" s="1"/>
  <c r="H47" i="161" s="1"/>
  <c r="I47" i="161" s="1"/>
  <c r="D107" i="159"/>
  <c r="E107" i="159" s="1"/>
  <c r="F107" i="159" s="1"/>
  <c r="G107" i="159" s="1"/>
  <c r="H107" i="159" s="1"/>
  <c r="I107" i="159" s="1"/>
  <c r="C123" i="159"/>
  <c r="D123" i="159" s="1"/>
  <c r="E123" i="159" s="1"/>
  <c r="F123" i="159" s="1"/>
  <c r="G123" i="159" s="1"/>
  <c r="H123" i="159" s="1"/>
  <c r="I123" i="159" s="1"/>
  <c r="C107" i="160"/>
  <c r="D77" i="160"/>
  <c r="E77" i="160" s="1"/>
  <c r="F77" i="160" s="1"/>
  <c r="G77" i="160" s="1"/>
  <c r="H77" i="160" s="1"/>
  <c r="I77" i="160" s="1"/>
  <c r="D3" i="161"/>
  <c r="E3" i="161" s="1"/>
  <c r="F3" i="161" s="1"/>
  <c r="G3" i="161" s="1"/>
  <c r="H3" i="161" s="1"/>
  <c r="I3" i="161" s="1"/>
  <c r="C3" i="162" s="1"/>
  <c r="C47" i="162" s="1"/>
  <c r="C77" i="162" l="1"/>
  <c r="D47" i="162"/>
  <c r="E47" i="162" s="1"/>
  <c r="F47" i="162" s="1"/>
  <c r="G47" i="162" s="1"/>
  <c r="H47" i="162" s="1"/>
  <c r="I47" i="162" s="1"/>
  <c r="D107" i="160"/>
  <c r="E107" i="160" s="1"/>
  <c r="F107" i="160" s="1"/>
  <c r="G107" i="160" s="1"/>
  <c r="H107" i="160" s="1"/>
  <c r="I107" i="160" s="1"/>
  <c r="C123" i="160"/>
  <c r="D123" i="160" s="1"/>
  <c r="E123" i="160" s="1"/>
  <c r="F123" i="160" s="1"/>
  <c r="G123" i="160" s="1"/>
  <c r="H123" i="160" s="1"/>
  <c r="I123" i="160" s="1"/>
  <c r="C107" i="161"/>
  <c r="D77" i="161"/>
  <c r="E77" i="161" s="1"/>
  <c r="F77" i="161" s="1"/>
  <c r="G77" i="161" s="1"/>
  <c r="H77" i="161" s="1"/>
  <c r="I77" i="161" s="1"/>
  <c r="D3" i="162"/>
  <c r="E3" i="162" s="1"/>
  <c r="F3" i="162" s="1"/>
  <c r="G3" i="162" s="1"/>
  <c r="H3" i="162" s="1"/>
  <c r="I3" i="162" s="1"/>
  <c r="C3" i="163" s="1"/>
  <c r="C47" i="163" s="1"/>
  <c r="C77" i="163" l="1"/>
  <c r="D47" i="163"/>
  <c r="E47" i="163" s="1"/>
  <c r="F47" i="163" s="1"/>
  <c r="G47" i="163" s="1"/>
  <c r="H47" i="163" s="1"/>
  <c r="I47" i="163" s="1"/>
  <c r="D107" i="161"/>
  <c r="E107" i="161" s="1"/>
  <c r="F107" i="161" s="1"/>
  <c r="G107" i="161" s="1"/>
  <c r="H107" i="161" s="1"/>
  <c r="I107" i="161" s="1"/>
  <c r="C123" i="161"/>
  <c r="D123" i="161" s="1"/>
  <c r="E123" i="161" s="1"/>
  <c r="F123" i="161" s="1"/>
  <c r="G123" i="161" s="1"/>
  <c r="H123" i="161" s="1"/>
  <c r="I123" i="161" s="1"/>
  <c r="D77" i="162"/>
  <c r="E77" i="162" s="1"/>
  <c r="F77" i="162" s="1"/>
  <c r="G77" i="162" s="1"/>
  <c r="H77" i="162" s="1"/>
  <c r="I77" i="162" s="1"/>
  <c r="C107" i="162"/>
  <c r="D3" i="163"/>
  <c r="E3" i="163" s="1"/>
  <c r="F3" i="163" s="1"/>
  <c r="G3" i="163" s="1"/>
  <c r="H3" i="163" s="1"/>
  <c r="I3" i="163" s="1"/>
  <c r="C3" i="164" s="1"/>
  <c r="C47" i="164" s="1"/>
  <c r="C123" i="162" l="1"/>
  <c r="D123" i="162" s="1"/>
  <c r="E123" i="162" s="1"/>
  <c r="F123" i="162" s="1"/>
  <c r="G123" i="162" s="1"/>
  <c r="H123" i="162" s="1"/>
  <c r="I123" i="162" s="1"/>
  <c r="D107" i="162"/>
  <c r="E107" i="162" s="1"/>
  <c r="F107" i="162" s="1"/>
  <c r="G107" i="162" s="1"/>
  <c r="H107" i="162" s="1"/>
  <c r="I107" i="162" s="1"/>
  <c r="C77" i="164"/>
  <c r="D47" i="164"/>
  <c r="E47" i="164" s="1"/>
  <c r="F47" i="164" s="1"/>
  <c r="G47" i="164" s="1"/>
  <c r="H47" i="164" s="1"/>
  <c r="I47" i="164" s="1"/>
  <c r="C107" i="163"/>
  <c r="D77" i="163"/>
  <c r="E77" i="163" s="1"/>
  <c r="F77" i="163" s="1"/>
  <c r="G77" i="163" s="1"/>
  <c r="H77" i="163" s="1"/>
  <c r="I77" i="163" s="1"/>
  <c r="D3" i="164"/>
  <c r="E3" i="164" s="1"/>
  <c r="F3" i="164" s="1"/>
  <c r="G3" i="164" s="1"/>
  <c r="H3" i="164" s="1"/>
  <c r="I3" i="164" s="1"/>
  <c r="C3" i="165" s="1"/>
  <c r="C47" i="165" s="1"/>
  <c r="C77" i="165" l="1"/>
  <c r="D47" i="165"/>
  <c r="E47" i="165" s="1"/>
  <c r="F47" i="165" s="1"/>
  <c r="G47" i="165" s="1"/>
  <c r="H47" i="165" s="1"/>
  <c r="I47" i="165" s="1"/>
  <c r="D107" i="163"/>
  <c r="E107" i="163" s="1"/>
  <c r="F107" i="163" s="1"/>
  <c r="G107" i="163" s="1"/>
  <c r="H107" i="163" s="1"/>
  <c r="I107" i="163" s="1"/>
  <c r="C123" i="163"/>
  <c r="D123" i="163" s="1"/>
  <c r="E123" i="163" s="1"/>
  <c r="F123" i="163" s="1"/>
  <c r="G123" i="163" s="1"/>
  <c r="H123" i="163" s="1"/>
  <c r="I123" i="163" s="1"/>
  <c r="C107" i="164"/>
  <c r="D77" i="164"/>
  <c r="E77" i="164" s="1"/>
  <c r="F77" i="164" s="1"/>
  <c r="G77" i="164" s="1"/>
  <c r="H77" i="164" s="1"/>
  <c r="I77" i="164" s="1"/>
  <c r="D3" i="165"/>
  <c r="E3" i="165" s="1"/>
  <c r="F3" i="165" s="1"/>
  <c r="G3" i="165" s="1"/>
  <c r="H3" i="165" s="1"/>
  <c r="I3" i="165" s="1"/>
  <c r="C3" i="166" s="1"/>
  <c r="C47" i="166" s="1"/>
  <c r="C77" i="166" l="1"/>
  <c r="D47" i="166"/>
  <c r="E47" i="166" s="1"/>
  <c r="F47" i="166" s="1"/>
  <c r="G47" i="166" s="1"/>
  <c r="H47" i="166" s="1"/>
  <c r="I47" i="166" s="1"/>
  <c r="D107" i="164"/>
  <c r="E107" i="164" s="1"/>
  <c r="F107" i="164" s="1"/>
  <c r="G107" i="164" s="1"/>
  <c r="H107" i="164" s="1"/>
  <c r="I107" i="164" s="1"/>
  <c r="C123" i="164"/>
  <c r="D123" i="164" s="1"/>
  <c r="E123" i="164" s="1"/>
  <c r="F123" i="164" s="1"/>
  <c r="G123" i="164" s="1"/>
  <c r="H123" i="164" s="1"/>
  <c r="I123" i="164" s="1"/>
  <c r="C107" i="165"/>
  <c r="D77" i="165"/>
  <c r="E77" i="165" s="1"/>
  <c r="F77" i="165" s="1"/>
  <c r="G77" i="165" s="1"/>
  <c r="H77" i="165" s="1"/>
  <c r="I77" i="165" s="1"/>
  <c r="D3" i="166"/>
  <c r="E3" i="166" s="1"/>
  <c r="F3" i="166" s="1"/>
  <c r="G3" i="166" s="1"/>
  <c r="H3" i="166" s="1"/>
  <c r="I3" i="166" s="1"/>
  <c r="C3" i="167" s="1"/>
  <c r="C47" i="167" s="1"/>
  <c r="C77" i="167" l="1"/>
  <c r="D47" i="167"/>
  <c r="E47" i="167" s="1"/>
  <c r="F47" i="167" s="1"/>
  <c r="G47" i="167" s="1"/>
  <c r="H47" i="167" s="1"/>
  <c r="I47" i="167" s="1"/>
  <c r="C123" i="165"/>
  <c r="D123" i="165" s="1"/>
  <c r="E123" i="165" s="1"/>
  <c r="F123" i="165" s="1"/>
  <c r="G123" i="165" s="1"/>
  <c r="H123" i="165" s="1"/>
  <c r="I123" i="165" s="1"/>
  <c r="D107" i="165"/>
  <c r="E107" i="165" s="1"/>
  <c r="F107" i="165" s="1"/>
  <c r="G107" i="165" s="1"/>
  <c r="H107" i="165" s="1"/>
  <c r="I107" i="165" s="1"/>
  <c r="C107" i="166"/>
  <c r="D77" i="166"/>
  <c r="E77" i="166" s="1"/>
  <c r="F77" i="166" s="1"/>
  <c r="G77" i="166" s="1"/>
  <c r="H77" i="166" s="1"/>
  <c r="I77" i="166" s="1"/>
  <c r="D3" i="167"/>
  <c r="E3" i="167" s="1"/>
  <c r="F3" i="167" s="1"/>
  <c r="G3" i="167" s="1"/>
  <c r="H3" i="167" s="1"/>
  <c r="I3" i="167" s="1"/>
  <c r="C3" i="168" s="1"/>
  <c r="C47" i="168" s="1"/>
  <c r="C77" i="168" l="1"/>
  <c r="D47" i="168"/>
  <c r="E47" i="168" s="1"/>
  <c r="F47" i="168" s="1"/>
  <c r="G47" i="168" s="1"/>
  <c r="H47" i="168" s="1"/>
  <c r="I47" i="168" s="1"/>
  <c r="C123" i="166"/>
  <c r="D123" i="166" s="1"/>
  <c r="E123" i="166" s="1"/>
  <c r="F123" i="166" s="1"/>
  <c r="G123" i="166" s="1"/>
  <c r="H123" i="166" s="1"/>
  <c r="I123" i="166" s="1"/>
  <c r="D107" i="166"/>
  <c r="E107" i="166" s="1"/>
  <c r="F107" i="166" s="1"/>
  <c r="G107" i="166" s="1"/>
  <c r="H107" i="166" s="1"/>
  <c r="I107" i="166" s="1"/>
  <c r="D77" i="167"/>
  <c r="E77" i="167" s="1"/>
  <c r="F77" i="167" s="1"/>
  <c r="G77" i="167" s="1"/>
  <c r="H77" i="167" s="1"/>
  <c r="I77" i="167" s="1"/>
  <c r="C107" i="167"/>
  <c r="D3" i="168"/>
  <c r="E3" i="168" s="1"/>
  <c r="F3" i="168" s="1"/>
  <c r="G3" i="168" s="1"/>
  <c r="H3" i="168" s="1"/>
  <c r="I3" i="168" s="1"/>
  <c r="C3" i="169" s="1"/>
  <c r="C47" i="169" s="1"/>
  <c r="C123" i="167" l="1"/>
  <c r="D123" i="167" s="1"/>
  <c r="E123" i="167" s="1"/>
  <c r="F123" i="167" s="1"/>
  <c r="G123" i="167" s="1"/>
  <c r="H123" i="167" s="1"/>
  <c r="I123" i="167" s="1"/>
  <c r="D107" i="167"/>
  <c r="E107" i="167" s="1"/>
  <c r="F107" i="167" s="1"/>
  <c r="G107" i="167" s="1"/>
  <c r="H107" i="167" s="1"/>
  <c r="I107" i="167" s="1"/>
  <c r="C77" i="169"/>
  <c r="D47" i="169"/>
  <c r="E47" i="169" s="1"/>
  <c r="F47" i="169" s="1"/>
  <c r="G47" i="169" s="1"/>
  <c r="H47" i="169" s="1"/>
  <c r="I47" i="169" s="1"/>
  <c r="C107" i="168"/>
  <c r="D77" i="168"/>
  <c r="E77" i="168" s="1"/>
  <c r="F77" i="168" s="1"/>
  <c r="G77" i="168" s="1"/>
  <c r="H77" i="168" s="1"/>
  <c r="I77" i="168" s="1"/>
  <c r="D3" i="169"/>
  <c r="E3" i="169" s="1"/>
  <c r="F3" i="169" s="1"/>
  <c r="G3" i="169" s="1"/>
  <c r="H3" i="169" s="1"/>
  <c r="I3" i="169" s="1"/>
  <c r="C3" i="170" s="1"/>
  <c r="C47" i="170" s="1"/>
  <c r="C77" i="170" l="1"/>
  <c r="D47" i="170"/>
  <c r="E47" i="170" s="1"/>
  <c r="F47" i="170" s="1"/>
  <c r="G47" i="170" s="1"/>
  <c r="H47" i="170" s="1"/>
  <c r="I47" i="170" s="1"/>
  <c r="C123" i="168"/>
  <c r="D123" i="168" s="1"/>
  <c r="E123" i="168" s="1"/>
  <c r="F123" i="168" s="1"/>
  <c r="G123" i="168" s="1"/>
  <c r="H123" i="168" s="1"/>
  <c r="I123" i="168" s="1"/>
  <c r="D107" i="168"/>
  <c r="E107" i="168" s="1"/>
  <c r="F107" i="168" s="1"/>
  <c r="G107" i="168" s="1"/>
  <c r="H107" i="168" s="1"/>
  <c r="I107" i="168" s="1"/>
  <c r="C107" i="169"/>
  <c r="D77" i="169"/>
  <c r="E77" i="169" s="1"/>
  <c r="F77" i="169" s="1"/>
  <c r="G77" i="169" s="1"/>
  <c r="H77" i="169" s="1"/>
  <c r="I77" i="169" s="1"/>
  <c r="D3" i="170"/>
  <c r="E3" i="170" s="1"/>
  <c r="F3" i="170" s="1"/>
  <c r="G3" i="170" s="1"/>
  <c r="H3" i="170" s="1"/>
  <c r="I3" i="170" s="1"/>
  <c r="C3" i="171" s="1"/>
  <c r="C47" i="171" s="1"/>
  <c r="C77" i="171" l="1"/>
  <c r="D47" i="171"/>
  <c r="E47" i="171" s="1"/>
  <c r="F47" i="171" s="1"/>
  <c r="G47" i="171" s="1"/>
  <c r="H47" i="171" s="1"/>
  <c r="I47" i="171" s="1"/>
  <c r="C123" i="169"/>
  <c r="D123" i="169" s="1"/>
  <c r="E123" i="169" s="1"/>
  <c r="F123" i="169" s="1"/>
  <c r="G123" i="169" s="1"/>
  <c r="H123" i="169" s="1"/>
  <c r="I123" i="169" s="1"/>
  <c r="D107" i="169"/>
  <c r="E107" i="169" s="1"/>
  <c r="F107" i="169" s="1"/>
  <c r="G107" i="169" s="1"/>
  <c r="H107" i="169" s="1"/>
  <c r="I107" i="169" s="1"/>
  <c r="C107" i="170"/>
  <c r="D77" i="170"/>
  <c r="E77" i="170" s="1"/>
  <c r="F77" i="170" s="1"/>
  <c r="G77" i="170" s="1"/>
  <c r="H77" i="170" s="1"/>
  <c r="I77" i="170" s="1"/>
  <c r="D3" i="171"/>
  <c r="E3" i="171" s="1"/>
  <c r="F3" i="171" s="1"/>
  <c r="G3" i="171" s="1"/>
  <c r="H3" i="171" s="1"/>
  <c r="I3" i="171" s="1"/>
  <c r="C3" i="172" s="1"/>
  <c r="C47" i="172" s="1"/>
  <c r="C77" i="172" l="1"/>
  <c r="D47" i="172"/>
  <c r="E47" i="172" s="1"/>
  <c r="F47" i="172" s="1"/>
  <c r="G47" i="172" s="1"/>
  <c r="H47" i="172" s="1"/>
  <c r="I47" i="172" s="1"/>
  <c r="C123" i="170"/>
  <c r="D123" i="170" s="1"/>
  <c r="E123" i="170" s="1"/>
  <c r="F123" i="170" s="1"/>
  <c r="G123" i="170" s="1"/>
  <c r="H123" i="170" s="1"/>
  <c r="I123" i="170" s="1"/>
  <c r="D107" i="170"/>
  <c r="E107" i="170" s="1"/>
  <c r="F107" i="170" s="1"/>
  <c r="G107" i="170" s="1"/>
  <c r="H107" i="170" s="1"/>
  <c r="I107" i="170" s="1"/>
  <c r="C107" i="171"/>
  <c r="D77" i="171"/>
  <c r="E77" i="171" s="1"/>
  <c r="F77" i="171" s="1"/>
  <c r="G77" i="171" s="1"/>
  <c r="H77" i="171" s="1"/>
  <c r="I77" i="171" s="1"/>
  <c r="D3" i="172"/>
  <c r="E3" i="172" s="1"/>
  <c r="F3" i="172" s="1"/>
  <c r="G3" i="172" s="1"/>
  <c r="H3" i="172" s="1"/>
  <c r="I3" i="172" s="1"/>
  <c r="C3" i="173" s="1"/>
  <c r="C47" i="173" s="1"/>
  <c r="C77" i="173" l="1"/>
  <c r="D47" i="173"/>
  <c r="E47" i="173" s="1"/>
  <c r="F47" i="173" s="1"/>
  <c r="G47" i="173" s="1"/>
  <c r="H47" i="173" s="1"/>
  <c r="I47" i="173" s="1"/>
  <c r="C123" i="171"/>
  <c r="D123" i="171" s="1"/>
  <c r="E123" i="171" s="1"/>
  <c r="F123" i="171" s="1"/>
  <c r="G123" i="171" s="1"/>
  <c r="H123" i="171" s="1"/>
  <c r="I123" i="171" s="1"/>
  <c r="D107" i="171"/>
  <c r="E107" i="171" s="1"/>
  <c r="F107" i="171" s="1"/>
  <c r="G107" i="171" s="1"/>
  <c r="H107" i="171" s="1"/>
  <c r="I107" i="171" s="1"/>
  <c r="C107" i="172"/>
  <c r="D77" i="172"/>
  <c r="E77" i="172" s="1"/>
  <c r="F77" i="172" s="1"/>
  <c r="G77" i="172" s="1"/>
  <c r="H77" i="172" s="1"/>
  <c r="I77" i="172" s="1"/>
  <c r="D3" i="173"/>
  <c r="E3" i="173" s="1"/>
  <c r="F3" i="173" s="1"/>
  <c r="G3" i="173" s="1"/>
  <c r="H3" i="173" s="1"/>
  <c r="I3" i="173" s="1"/>
  <c r="C3" i="174" s="1"/>
  <c r="C47" i="174" s="1"/>
  <c r="C77" i="174" l="1"/>
  <c r="D47" i="174"/>
  <c r="E47" i="174" s="1"/>
  <c r="F47" i="174" s="1"/>
  <c r="G47" i="174" s="1"/>
  <c r="H47" i="174" s="1"/>
  <c r="I47" i="174" s="1"/>
  <c r="C123" i="172"/>
  <c r="D123" i="172" s="1"/>
  <c r="E123" i="172" s="1"/>
  <c r="F123" i="172" s="1"/>
  <c r="G123" i="172" s="1"/>
  <c r="H123" i="172" s="1"/>
  <c r="I123" i="172" s="1"/>
  <c r="D107" i="172"/>
  <c r="E107" i="172" s="1"/>
  <c r="F107" i="172" s="1"/>
  <c r="G107" i="172" s="1"/>
  <c r="H107" i="172" s="1"/>
  <c r="I107" i="172" s="1"/>
  <c r="C107" i="173"/>
  <c r="D77" i="173"/>
  <c r="E77" i="173" s="1"/>
  <c r="F77" i="173" s="1"/>
  <c r="G77" i="173" s="1"/>
  <c r="H77" i="173" s="1"/>
  <c r="I77" i="173" s="1"/>
  <c r="D3" i="174"/>
  <c r="E3" i="174" s="1"/>
  <c r="F3" i="174" s="1"/>
  <c r="G3" i="174" s="1"/>
  <c r="H3" i="174" s="1"/>
  <c r="I3" i="174" s="1"/>
  <c r="C3" i="175" s="1"/>
  <c r="C47" i="175" s="1"/>
  <c r="C77" i="175" l="1"/>
  <c r="D47" i="175"/>
  <c r="E47" i="175" s="1"/>
  <c r="F47" i="175" s="1"/>
  <c r="G47" i="175" s="1"/>
  <c r="H47" i="175" s="1"/>
  <c r="I47" i="175" s="1"/>
  <c r="C123" i="173"/>
  <c r="D123" i="173" s="1"/>
  <c r="E123" i="173" s="1"/>
  <c r="F123" i="173" s="1"/>
  <c r="G123" i="173" s="1"/>
  <c r="H123" i="173" s="1"/>
  <c r="I123" i="173" s="1"/>
  <c r="D107" i="173"/>
  <c r="E107" i="173" s="1"/>
  <c r="F107" i="173" s="1"/>
  <c r="G107" i="173" s="1"/>
  <c r="H107" i="173" s="1"/>
  <c r="I107" i="173" s="1"/>
  <c r="C107" i="174"/>
  <c r="D77" i="174"/>
  <c r="E77" i="174" s="1"/>
  <c r="F77" i="174" s="1"/>
  <c r="G77" i="174" s="1"/>
  <c r="H77" i="174" s="1"/>
  <c r="I77" i="174" s="1"/>
  <c r="D3" i="175"/>
  <c r="E3" i="175" s="1"/>
  <c r="F3" i="175" s="1"/>
  <c r="G3" i="175" s="1"/>
  <c r="H3" i="175" s="1"/>
  <c r="I3" i="175" s="1"/>
  <c r="C3" i="176" s="1"/>
  <c r="C47" i="176" s="1"/>
  <c r="C77" i="176" l="1"/>
  <c r="D47" i="176"/>
  <c r="E47" i="176" s="1"/>
  <c r="F47" i="176" s="1"/>
  <c r="G47" i="176" s="1"/>
  <c r="H47" i="176" s="1"/>
  <c r="I47" i="176" s="1"/>
  <c r="C123" i="174"/>
  <c r="D123" i="174" s="1"/>
  <c r="E123" i="174" s="1"/>
  <c r="F123" i="174" s="1"/>
  <c r="G123" i="174" s="1"/>
  <c r="H123" i="174" s="1"/>
  <c r="I123" i="174" s="1"/>
  <c r="D107" i="174"/>
  <c r="E107" i="174" s="1"/>
  <c r="F107" i="174" s="1"/>
  <c r="G107" i="174" s="1"/>
  <c r="H107" i="174" s="1"/>
  <c r="I107" i="174" s="1"/>
  <c r="C107" i="175"/>
  <c r="D77" i="175"/>
  <c r="E77" i="175" s="1"/>
  <c r="F77" i="175" s="1"/>
  <c r="G77" i="175" s="1"/>
  <c r="H77" i="175" s="1"/>
  <c r="I77" i="175" s="1"/>
  <c r="D3" i="176"/>
  <c r="E3" i="176" s="1"/>
  <c r="F3" i="176" s="1"/>
  <c r="G3" i="176" s="1"/>
  <c r="H3" i="176" s="1"/>
  <c r="I3" i="176" s="1"/>
  <c r="C123" i="175" l="1"/>
  <c r="D123" i="175" s="1"/>
  <c r="E123" i="175" s="1"/>
  <c r="F123" i="175" s="1"/>
  <c r="G123" i="175" s="1"/>
  <c r="H123" i="175" s="1"/>
  <c r="I123" i="175" s="1"/>
  <c r="D107" i="175"/>
  <c r="E107" i="175" s="1"/>
  <c r="F107" i="175" s="1"/>
  <c r="G107" i="175" s="1"/>
  <c r="H107" i="175" s="1"/>
  <c r="I107" i="175" s="1"/>
  <c r="C107" i="176"/>
  <c r="D77" i="176"/>
  <c r="E77" i="176" s="1"/>
  <c r="F77" i="176" s="1"/>
  <c r="G77" i="176" s="1"/>
  <c r="H77" i="176" s="1"/>
  <c r="I77" i="176" s="1"/>
  <c r="C3" i="177"/>
  <c r="C47" i="177" s="1"/>
  <c r="D3" i="177" l="1"/>
  <c r="E3" i="177" s="1"/>
  <c r="F3" i="177" s="1"/>
  <c r="G3" i="177" s="1"/>
  <c r="H3" i="177" s="1"/>
  <c r="I3" i="177" s="1"/>
  <c r="C3" i="178" s="1"/>
  <c r="C47" i="178" s="1"/>
  <c r="D47" i="178" s="1"/>
  <c r="E47" i="178" s="1"/>
  <c r="F47" i="178" s="1"/>
  <c r="G47" i="178" s="1"/>
  <c r="H47" i="178" s="1"/>
  <c r="I47" i="178" s="1"/>
  <c r="C77" i="177"/>
  <c r="D47" i="177"/>
  <c r="E47" i="177" s="1"/>
  <c r="F47" i="177" s="1"/>
  <c r="G47" i="177" s="1"/>
  <c r="H47" i="177" s="1"/>
  <c r="I47" i="177" s="1"/>
  <c r="C123" i="176"/>
  <c r="D123" i="176" s="1"/>
  <c r="E123" i="176" s="1"/>
  <c r="F123" i="176" s="1"/>
  <c r="G123" i="176" s="1"/>
  <c r="H123" i="176" s="1"/>
  <c r="I123" i="176" s="1"/>
  <c r="D107" i="176"/>
  <c r="E107" i="176" s="1"/>
  <c r="F107" i="176" s="1"/>
  <c r="G107" i="176" s="1"/>
  <c r="H107" i="176" s="1"/>
  <c r="I107" i="176" s="1"/>
  <c r="C77" i="178" l="1"/>
  <c r="D77" i="178" s="1"/>
  <c r="E77" i="178" s="1"/>
  <c r="F77" i="178" s="1"/>
  <c r="G77" i="178" s="1"/>
  <c r="H77" i="178" s="1"/>
  <c r="I77" i="178" s="1"/>
  <c r="D3" i="178"/>
  <c r="E3" i="178" s="1"/>
  <c r="F3" i="178" s="1"/>
  <c r="G3" i="178" s="1"/>
  <c r="H3" i="178" s="1"/>
  <c r="I3" i="178" s="1"/>
  <c r="C3" i="179" s="1"/>
  <c r="C47" i="179" s="1"/>
  <c r="C77" i="179" s="1"/>
  <c r="C107" i="177"/>
  <c r="D77" i="177"/>
  <c r="E77" i="177" s="1"/>
  <c r="F77" i="177" s="1"/>
  <c r="G77" i="177" s="1"/>
  <c r="H77" i="177" s="1"/>
  <c r="I77" i="177" s="1"/>
  <c r="C107" i="178" l="1"/>
  <c r="C123" i="178" s="1"/>
  <c r="D123" i="178" s="1"/>
  <c r="E123" i="178" s="1"/>
  <c r="F123" i="178" s="1"/>
  <c r="G123" i="178" s="1"/>
  <c r="H123" i="178" s="1"/>
  <c r="I123" i="178" s="1"/>
  <c r="D47" i="179"/>
  <c r="E47" i="179" s="1"/>
  <c r="F47" i="179" s="1"/>
  <c r="G47" i="179" s="1"/>
  <c r="H47" i="179" s="1"/>
  <c r="I47" i="179" s="1"/>
  <c r="D3" i="179"/>
  <c r="E3" i="179" s="1"/>
  <c r="F3" i="179" s="1"/>
  <c r="G3" i="179" s="1"/>
  <c r="H3" i="179" s="1"/>
  <c r="I3" i="179" s="1"/>
  <c r="C3" i="180" s="1"/>
  <c r="C47" i="180" s="1"/>
  <c r="C77" i="180" s="1"/>
  <c r="D47" i="180"/>
  <c r="E47" i="180" s="1"/>
  <c r="F47" i="180" s="1"/>
  <c r="G47" i="180" s="1"/>
  <c r="H47" i="180" s="1"/>
  <c r="I47" i="180" s="1"/>
  <c r="D107" i="178"/>
  <c r="E107" i="178" s="1"/>
  <c r="F107" i="178" s="1"/>
  <c r="G107" i="178" s="1"/>
  <c r="H107" i="178" s="1"/>
  <c r="I107" i="178" s="1"/>
  <c r="C123" i="177"/>
  <c r="D123" i="177" s="1"/>
  <c r="E123" i="177" s="1"/>
  <c r="F123" i="177" s="1"/>
  <c r="G123" i="177" s="1"/>
  <c r="H123" i="177" s="1"/>
  <c r="I123" i="177" s="1"/>
  <c r="D107" i="177"/>
  <c r="E107" i="177" s="1"/>
  <c r="F107" i="177" s="1"/>
  <c r="G107" i="177" s="1"/>
  <c r="H107" i="177" s="1"/>
  <c r="I107" i="177" s="1"/>
  <c r="C107" i="179"/>
  <c r="D77" i="179"/>
  <c r="E77" i="179" s="1"/>
  <c r="F77" i="179" s="1"/>
  <c r="G77" i="179" s="1"/>
  <c r="H77" i="179" s="1"/>
  <c r="I77" i="179" s="1"/>
  <c r="D3" i="180" l="1"/>
  <c r="E3" i="180" s="1"/>
  <c r="F3" i="180" s="1"/>
  <c r="G3" i="180" s="1"/>
  <c r="H3" i="180" s="1"/>
  <c r="I3" i="180" s="1"/>
  <c r="C3" i="181" s="1"/>
  <c r="C47" i="181" s="1"/>
  <c r="C77" i="181" s="1"/>
  <c r="D107" i="179"/>
  <c r="E107" i="179" s="1"/>
  <c r="F107" i="179" s="1"/>
  <c r="G107" i="179" s="1"/>
  <c r="H107" i="179" s="1"/>
  <c r="I107" i="179" s="1"/>
  <c r="C123" i="179"/>
  <c r="D123" i="179" s="1"/>
  <c r="E123" i="179" s="1"/>
  <c r="F123" i="179" s="1"/>
  <c r="G123" i="179" s="1"/>
  <c r="H123" i="179" s="1"/>
  <c r="I123" i="179" s="1"/>
  <c r="C107" i="180"/>
  <c r="D77" i="180"/>
  <c r="E77" i="180" s="1"/>
  <c r="F77" i="180" s="1"/>
  <c r="G77" i="180" s="1"/>
  <c r="H77" i="180" s="1"/>
  <c r="I77" i="180" s="1"/>
  <c r="D47" i="181" l="1"/>
  <c r="E47" i="181" s="1"/>
  <c r="F47" i="181" s="1"/>
  <c r="G47" i="181" s="1"/>
  <c r="H47" i="181" s="1"/>
  <c r="I47" i="181" s="1"/>
  <c r="D3" i="181"/>
  <c r="E3" i="181" s="1"/>
  <c r="F3" i="181" s="1"/>
  <c r="G3" i="181" s="1"/>
  <c r="H3" i="181" s="1"/>
  <c r="I3" i="181" s="1"/>
  <c r="C3" i="182" s="1"/>
  <c r="C47" i="182" s="1"/>
  <c r="C77" i="182" s="1"/>
  <c r="D107" i="180"/>
  <c r="E107" i="180" s="1"/>
  <c r="F107" i="180" s="1"/>
  <c r="G107" i="180" s="1"/>
  <c r="H107" i="180" s="1"/>
  <c r="I107" i="180" s="1"/>
  <c r="C123" i="180"/>
  <c r="D123" i="180" s="1"/>
  <c r="E123" i="180" s="1"/>
  <c r="F123" i="180" s="1"/>
  <c r="G123" i="180" s="1"/>
  <c r="H123" i="180" s="1"/>
  <c r="I123" i="180" s="1"/>
  <c r="D77" i="181"/>
  <c r="E77" i="181" s="1"/>
  <c r="F77" i="181" s="1"/>
  <c r="G77" i="181" s="1"/>
  <c r="H77" i="181" s="1"/>
  <c r="I77" i="181" s="1"/>
  <c r="C107" i="181"/>
  <c r="D47" i="182" l="1"/>
  <c r="E47" i="182" s="1"/>
  <c r="F47" i="182" s="1"/>
  <c r="G47" i="182" s="1"/>
  <c r="H47" i="182" s="1"/>
  <c r="I47" i="182" s="1"/>
  <c r="D3" i="182"/>
  <c r="E3" i="182" s="1"/>
  <c r="F3" i="182" s="1"/>
  <c r="G3" i="182" s="1"/>
  <c r="H3" i="182" s="1"/>
  <c r="I3" i="182" s="1"/>
  <c r="C3" i="183" s="1"/>
  <c r="C47" i="183" s="1"/>
  <c r="C77" i="183" s="1"/>
  <c r="D77" i="182"/>
  <c r="E77" i="182" s="1"/>
  <c r="F77" i="182" s="1"/>
  <c r="G77" i="182" s="1"/>
  <c r="H77" i="182" s="1"/>
  <c r="I77" i="182" s="1"/>
  <c r="C107" i="182"/>
  <c r="C123" i="181"/>
  <c r="D123" i="181" s="1"/>
  <c r="E123" i="181" s="1"/>
  <c r="F123" i="181" s="1"/>
  <c r="G123" i="181" s="1"/>
  <c r="H123" i="181" s="1"/>
  <c r="I123" i="181" s="1"/>
  <c r="D107" i="181"/>
  <c r="E107" i="181" s="1"/>
  <c r="F107" i="181" s="1"/>
  <c r="G107" i="181" s="1"/>
  <c r="H107" i="181" s="1"/>
  <c r="I107" i="181" s="1"/>
  <c r="D47" i="183" l="1"/>
  <c r="E47" i="183" s="1"/>
  <c r="F47" i="183" s="1"/>
  <c r="G47" i="183" s="1"/>
  <c r="H47" i="183" s="1"/>
  <c r="I47" i="183" s="1"/>
  <c r="D3" i="183"/>
  <c r="E3" i="183" s="1"/>
  <c r="F3" i="183" s="1"/>
  <c r="G3" i="183" s="1"/>
  <c r="H3" i="183" s="1"/>
  <c r="I3" i="183" s="1"/>
  <c r="C3" i="184" s="1"/>
  <c r="C47" i="184" s="1"/>
  <c r="C77" i="184" s="1"/>
  <c r="C107" i="183"/>
  <c r="D77" i="183"/>
  <c r="E77" i="183" s="1"/>
  <c r="F77" i="183" s="1"/>
  <c r="G77" i="183" s="1"/>
  <c r="H77" i="183" s="1"/>
  <c r="I77" i="183" s="1"/>
  <c r="C123" i="182"/>
  <c r="D123" i="182" s="1"/>
  <c r="E123" i="182" s="1"/>
  <c r="F123" i="182" s="1"/>
  <c r="G123" i="182" s="1"/>
  <c r="H123" i="182" s="1"/>
  <c r="I123" i="182" s="1"/>
  <c r="D107" i="182"/>
  <c r="E107" i="182" s="1"/>
  <c r="F107" i="182" s="1"/>
  <c r="G107" i="182" s="1"/>
  <c r="H107" i="182" s="1"/>
  <c r="I107" i="182" s="1"/>
  <c r="D3" i="184" l="1"/>
  <c r="E3" i="184" s="1"/>
  <c r="F3" i="184" s="1"/>
  <c r="G3" i="184" s="1"/>
  <c r="H3" i="184" s="1"/>
  <c r="I3" i="184" s="1"/>
  <c r="C3" i="185" s="1"/>
  <c r="C47" i="185" s="1"/>
  <c r="C77" i="185" s="1"/>
  <c r="D47" i="184"/>
  <c r="E47" i="184" s="1"/>
  <c r="F47" i="184" s="1"/>
  <c r="G47" i="184" s="1"/>
  <c r="H47" i="184" s="1"/>
  <c r="I47" i="184" s="1"/>
  <c r="D107" i="183"/>
  <c r="E107" i="183" s="1"/>
  <c r="F107" i="183" s="1"/>
  <c r="G107" i="183" s="1"/>
  <c r="H107" i="183" s="1"/>
  <c r="I107" i="183" s="1"/>
  <c r="C123" i="183"/>
  <c r="D123" i="183" s="1"/>
  <c r="E123" i="183" s="1"/>
  <c r="F123" i="183" s="1"/>
  <c r="G123" i="183" s="1"/>
  <c r="H123" i="183" s="1"/>
  <c r="I123" i="183" s="1"/>
  <c r="D77" i="184"/>
  <c r="E77" i="184" s="1"/>
  <c r="F77" i="184" s="1"/>
  <c r="G77" i="184" s="1"/>
  <c r="H77" i="184" s="1"/>
  <c r="I77" i="184" s="1"/>
  <c r="C107" i="184"/>
  <c r="D3" i="185" l="1"/>
  <c r="E3" i="185" s="1"/>
  <c r="F3" i="185" s="1"/>
  <c r="G3" i="185" s="1"/>
  <c r="H3" i="185" s="1"/>
  <c r="I3" i="185" s="1"/>
  <c r="C3" i="186" s="1"/>
  <c r="C47" i="186" s="1"/>
  <c r="C77" i="186" s="1"/>
  <c r="D47" i="185"/>
  <c r="E47" i="185" s="1"/>
  <c r="F47" i="185" s="1"/>
  <c r="G47" i="185" s="1"/>
  <c r="H47" i="185" s="1"/>
  <c r="I47" i="185" s="1"/>
  <c r="D77" i="185"/>
  <c r="E77" i="185" s="1"/>
  <c r="F77" i="185" s="1"/>
  <c r="G77" i="185" s="1"/>
  <c r="H77" i="185" s="1"/>
  <c r="I77" i="185" s="1"/>
  <c r="C107" i="185"/>
  <c r="C123" i="184"/>
  <c r="D123" i="184" s="1"/>
  <c r="E123" i="184" s="1"/>
  <c r="F123" i="184" s="1"/>
  <c r="G123" i="184" s="1"/>
  <c r="H123" i="184" s="1"/>
  <c r="I123" i="184" s="1"/>
  <c r="D107" i="184"/>
  <c r="E107" i="184" s="1"/>
  <c r="F107" i="184" s="1"/>
  <c r="G107" i="184" s="1"/>
  <c r="H107" i="184" s="1"/>
  <c r="I107" i="184" s="1"/>
  <c r="D3" i="186"/>
  <c r="E3" i="186" s="1"/>
  <c r="F3" i="186" s="1"/>
  <c r="G3" i="186" s="1"/>
  <c r="H3" i="186" s="1"/>
  <c r="I3" i="186" s="1"/>
  <c r="C3" i="187" s="1"/>
  <c r="C47" i="187" s="1"/>
  <c r="D47" i="186" l="1"/>
  <c r="E47" i="186" s="1"/>
  <c r="F47" i="186" s="1"/>
  <c r="G47" i="186" s="1"/>
  <c r="H47" i="186" s="1"/>
  <c r="I47" i="186" s="1"/>
  <c r="C77" i="187"/>
  <c r="D47" i="187"/>
  <c r="E47" i="187" s="1"/>
  <c r="F47" i="187" s="1"/>
  <c r="G47" i="187" s="1"/>
  <c r="H47" i="187" s="1"/>
  <c r="I47" i="187" s="1"/>
  <c r="C107" i="186"/>
  <c r="D77" i="186"/>
  <c r="E77" i="186" s="1"/>
  <c r="F77" i="186" s="1"/>
  <c r="G77" i="186" s="1"/>
  <c r="H77" i="186" s="1"/>
  <c r="I77" i="186" s="1"/>
  <c r="C123" i="185"/>
  <c r="D123" i="185" s="1"/>
  <c r="E123" i="185" s="1"/>
  <c r="F123" i="185" s="1"/>
  <c r="G123" i="185" s="1"/>
  <c r="H123" i="185" s="1"/>
  <c r="I123" i="185" s="1"/>
  <c r="D107" i="185"/>
  <c r="E107" i="185" s="1"/>
  <c r="F107" i="185" s="1"/>
  <c r="G107" i="185" s="1"/>
  <c r="H107" i="185" s="1"/>
  <c r="I107" i="185" s="1"/>
  <c r="D3" i="187"/>
  <c r="E3" i="187" s="1"/>
  <c r="F3" i="187" s="1"/>
  <c r="G3" i="187" s="1"/>
  <c r="H3" i="187" s="1"/>
  <c r="I3" i="187" s="1"/>
  <c r="C3" i="188" s="1"/>
  <c r="C47" i="188" s="1"/>
  <c r="C77" i="188" l="1"/>
  <c r="D47" i="188"/>
  <c r="E47" i="188" s="1"/>
  <c r="F47" i="188" s="1"/>
  <c r="G47" i="188" s="1"/>
  <c r="H47" i="188" s="1"/>
  <c r="I47" i="188" s="1"/>
  <c r="D107" i="186"/>
  <c r="E107" i="186" s="1"/>
  <c r="F107" i="186" s="1"/>
  <c r="G107" i="186" s="1"/>
  <c r="H107" i="186" s="1"/>
  <c r="I107" i="186" s="1"/>
  <c r="C123" i="186"/>
  <c r="D123" i="186" s="1"/>
  <c r="E123" i="186" s="1"/>
  <c r="F123" i="186" s="1"/>
  <c r="G123" i="186" s="1"/>
  <c r="H123" i="186" s="1"/>
  <c r="I123" i="186" s="1"/>
  <c r="C107" i="187"/>
  <c r="D77" i="187"/>
  <c r="E77" i="187" s="1"/>
  <c r="F77" i="187" s="1"/>
  <c r="G77" i="187" s="1"/>
  <c r="H77" i="187" s="1"/>
  <c r="I77" i="187" s="1"/>
  <c r="D3" i="188"/>
  <c r="E3" i="188" s="1"/>
  <c r="F3" i="188" s="1"/>
  <c r="G3" i="188" s="1"/>
  <c r="H3" i="188" s="1"/>
  <c r="I3" i="188" s="1"/>
  <c r="C3" i="189" s="1"/>
  <c r="C47" i="189" s="1"/>
  <c r="C77" i="189" l="1"/>
  <c r="D47" i="189"/>
  <c r="E47" i="189" s="1"/>
  <c r="F47" i="189" s="1"/>
  <c r="G47" i="189" s="1"/>
  <c r="H47" i="189" s="1"/>
  <c r="I47" i="189" s="1"/>
  <c r="D107" i="187"/>
  <c r="E107" i="187" s="1"/>
  <c r="F107" i="187" s="1"/>
  <c r="G107" i="187" s="1"/>
  <c r="H107" i="187" s="1"/>
  <c r="I107" i="187" s="1"/>
  <c r="C123" i="187"/>
  <c r="D123" i="187" s="1"/>
  <c r="E123" i="187" s="1"/>
  <c r="F123" i="187" s="1"/>
  <c r="G123" i="187" s="1"/>
  <c r="H123" i="187" s="1"/>
  <c r="I123" i="187" s="1"/>
  <c r="C107" i="188"/>
  <c r="D77" i="188"/>
  <c r="E77" i="188" s="1"/>
  <c r="F77" i="188" s="1"/>
  <c r="G77" i="188" s="1"/>
  <c r="H77" i="188" s="1"/>
  <c r="I77" i="188" s="1"/>
  <c r="D3" i="189"/>
  <c r="E3" i="189" s="1"/>
  <c r="F3" i="189" s="1"/>
  <c r="G3" i="189" s="1"/>
  <c r="H3" i="189" s="1"/>
  <c r="I3" i="189" s="1"/>
  <c r="C3" i="190" s="1"/>
  <c r="C47" i="190" s="1"/>
  <c r="C77" i="190" l="1"/>
  <c r="D47" i="190"/>
  <c r="E47" i="190" s="1"/>
  <c r="F47" i="190" s="1"/>
  <c r="G47" i="190" s="1"/>
  <c r="H47" i="190" s="1"/>
  <c r="I47" i="190" s="1"/>
  <c r="D107" i="188"/>
  <c r="E107" i="188" s="1"/>
  <c r="F107" i="188" s="1"/>
  <c r="G107" i="188" s="1"/>
  <c r="H107" i="188" s="1"/>
  <c r="I107" i="188" s="1"/>
  <c r="C123" i="188"/>
  <c r="D123" i="188" s="1"/>
  <c r="E123" i="188" s="1"/>
  <c r="F123" i="188" s="1"/>
  <c r="G123" i="188" s="1"/>
  <c r="H123" i="188" s="1"/>
  <c r="I123" i="188" s="1"/>
  <c r="C107" i="189"/>
  <c r="D77" i="189"/>
  <c r="E77" i="189" s="1"/>
  <c r="F77" i="189" s="1"/>
  <c r="G77" i="189" s="1"/>
  <c r="H77" i="189" s="1"/>
  <c r="I77" i="189" s="1"/>
  <c r="D3" i="190"/>
  <c r="E3" i="190" s="1"/>
  <c r="F3" i="190" s="1"/>
  <c r="G3" i="190" s="1"/>
  <c r="H3" i="190" s="1"/>
  <c r="I3" i="190" s="1"/>
  <c r="C3" i="191" s="1"/>
  <c r="C47" i="191" s="1"/>
  <c r="C77" i="191" l="1"/>
  <c r="D47" i="191"/>
  <c r="E47" i="191" s="1"/>
  <c r="F47" i="191" s="1"/>
  <c r="G47" i="191" s="1"/>
  <c r="H47" i="191" s="1"/>
  <c r="I47" i="191" s="1"/>
  <c r="D107" i="189"/>
  <c r="E107" i="189" s="1"/>
  <c r="F107" i="189" s="1"/>
  <c r="G107" i="189" s="1"/>
  <c r="H107" i="189" s="1"/>
  <c r="I107" i="189" s="1"/>
  <c r="C123" i="189"/>
  <c r="D123" i="189" s="1"/>
  <c r="E123" i="189" s="1"/>
  <c r="F123" i="189" s="1"/>
  <c r="G123" i="189" s="1"/>
  <c r="H123" i="189" s="1"/>
  <c r="I123" i="189" s="1"/>
  <c r="D77" i="190"/>
  <c r="E77" i="190" s="1"/>
  <c r="F77" i="190" s="1"/>
  <c r="G77" i="190" s="1"/>
  <c r="H77" i="190" s="1"/>
  <c r="I77" i="190" s="1"/>
  <c r="C107" i="190"/>
  <c r="D3" i="191"/>
  <c r="E3" i="191" s="1"/>
  <c r="F3" i="191" s="1"/>
  <c r="G3" i="191" s="1"/>
  <c r="H3" i="191" s="1"/>
  <c r="I3" i="191" s="1"/>
  <c r="C3" i="192" s="1"/>
  <c r="C47" i="192" s="1"/>
  <c r="C123" i="190" l="1"/>
  <c r="D123" i="190" s="1"/>
  <c r="E123" i="190" s="1"/>
  <c r="F123" i="190" s="1"/>
  <c r="G123" i="190" s="1"/>
  <c r="H123" i="190" s="1"/>
  <c r="I123" i="190" s="1"/>
  <c r="D107" i="190"/>
  <c r="E107" i="190" s="1"/>
  <c r="F107" i="190" s="1"/>
  <c r="G107" i="190" s="1"/>
  <c r="H107" i="190" s="1"/>
  <c r="I107" i="190" s="1"/>
  <c r="C77" i="192"/>
  <c r="D47" i="192"/>
  <c r="E47" i="192" s="1"/>
  <c r="F47" i="192" s="1"/>
  <c r="G47" i="192" s="1"/>
  <c r="H47" i="192" s="1"/>
  <c r="I47" i="192" s="1"/>
  <c r="C107" i="191"/>
  <c r="D77" i="191"/>
  <c r="E77" i="191" s="1"/>
  <c r="F77" i="191" s="1"/>
  <c r="G77" i="191" s="1"/>
  <c r="H77" i="191" s="1"/>
  <c r="I77" i="191" s="1"/>
  <c r="D3" i="192"/>
  <c r="E3" i="192" s="1"/>
  <c r="F3" i="192" s="1"/>
  <c r="G3" i="192" s="1"/>
  <c r="H3" i="192" s="1"/>
  <c r="I3" i="192" s="1"/>
  <c r="C3" i="203" s="1"/>
  <c r="C47" i="203" s="1"/>
  <c r="C77" i="203" l="1"/>
  <c r="D47" i="203"/>
  <c r="E47" i="203" s="1"/>
  <c r="F47" i="203" s="1"/>
  <c r="G47" i="203" s="1"/>
  <c r="H47" i="203" s="1"/>
  <c r="I47" i="203" s="1"/>
  <c r="C123" i="191"/>
  <c r="D123" i="191" s="1"/>
  <c r="E123" i="191" s="1"/>
  <c r="F123" i="191" s="1"/>
  <c r="G123" i="191" s="1"/>
  <c r="H123" i="191" s="1"/>
  <c r="I123" i="191" s="1"/>
  <c r="D107" i="191"/>
  <c r="E107" i="191" s="1"/>
  <c r="F107" i="191" s="1"/>
  <c r="G107" i="191" s="1"/>
  <c r="H107" i="191" s="1"/>
  <c r="I107" i="191" s="1"/>
  <c r="C107" i="192"/>
  <c r="D77" i="192"/>
  <c r="E77" i="192" s="1"/>
  <c r="F77" i="192" s="1"/>
  <c r="G77" i="192" s="1"/>
  <c r="H77" i="192" s="1"/>
  <c r="I77" i="192" s="1"/>
  <c r="D3" i="203"/>
  <c r="E3" i="203" s="1"/>
  <c r="F3" i="203" s="1"/>
  <c r="G3" i="203" s="1"/>
  <c r="H3" i="203" s="1"/>
  <c r="I3" i="203" s="1"/>
  <c r="C3" i="194" s="1"/>
  <c r="C47" i="194" s="1"/>
  <c r="C77" i="194" l="1"/>
  <c r="D47" i="194"/>
  <c r="E47" i="194" s="1"/>
  <c r="F47" i="194" s="1"/>
  <c r="G47" i="194" s="1"/>
  <c r="H47" i="194" s="1"/>
  <c r="I47" i="194" s="1"/>
  <c r="C123" i="192"/>
  <c r="D123" i="192" s="1"/>
  <c r="E123" i="192" s="1"/>
  <c r="F123" i="192" s="1"/>
  <c r="G123" i="192" s="1"/>
  <c r="H123" i="192" s="1"/>
  <c r="I123" i="192" s="1"/>
  <c r="D107" i="192"/>
  <c r="E107" i="192" s="1"/>
  <c r="F107" i="192" s="1"/>
  <c r="G107" i="192" s="1"/>
  <c r="H107" i="192" s="1"/>
  <c r="I107" i="192" s="1"/>
  <c r="C107" i="203"/>
  <c r="D77" i="203"/>
  <c r="E77" i="203" s="1"/>
  <c r="F77" i="203" s="1"/>
  <c r="G77" i="203" s="1"/>
  <c r="H77" i="203" s="1"/>
  <c r="I77" i="203" s="1"/>
  <c r="D3" i="194"/>
  <c r="E3" i="194" s="1"/>
  <c r="F3" i="194" s="1"/>
  <c r="G3" i="194" s="1"/>
  <c r="H3" i="194" s="1"/>
  <c r="I3" i="194" s="1"/>
  <c r="C3" i="195" s="1"/>
  <c r="C47" i="195" s="1"/>
  <c r="C77" i="195" l="1"/>
  <c r="D47" i="195"/>
  <c r="E47" i="195" s="1"/>
  <c r="F47" i="195" s="1"/>
  <c r="G47" i="195" s="1"/>
  <c r="H47" i="195" s="1"/>
  <c r="I47" i="195" s="1"/>
  <c r="C123" i="203"/>
  <c r="D123" i="203" s="1"/>
  <c r="E123" i="203" s="1"/>
  <c r="F123" i="203" s="1"/>
  <c r="G123" i="203" s="1"/>
  <c r="H123" i="203" s="1"/>
  <c r="I123" i="203" s="1"/>
  <c r="D107" i="203"/>
  <c r="E107" i="203" s="1"/>
  <c r="F107" i="203" s="1"/>
  <c r="G107" i="203" s="1"/>
  <c r="H107" i="203" s="1"/>
  <c r="I107" i="203" s="1"/>
  <c r="C107" i="194"/>
  <c r="D77" i="194"/>
  <c r="E77" i="194" s="1"/>
  <c r="F77" i="194" s="1"/>
  <c r="G77" i="194" s="1"/>
  <c r="H77" i="194" s="1"/>
  <c r="I77" i="194" s="1"/>
  <c r="D3" i="195"/>
  <c r="E3" i="195" s="1"/>
  <c r="F3" i="195" s="1"/>
  <c r="G3" i="195" s="1"/>
  <c r="H3" i="195" s="1"/>
  <c r="I3" i="195" s="1"/>
  <c r="C3" i="196" s="1"/>
  <c r="C47" i="196" s="1"/>
  <c r="C77" i="196" l="1"/>
  <c r="D47" i="196"/>
  <c r="E47" i="196" s="1"/>
  <c r="F47" i="196" s="1"/>
  <c r="G47" i="196" s="1"/>
  <c r="H47" i="196" s="1"/>
  <c r="I47" i="196" s="1"/>
  <c r="C123" i="194"/>
  <c r="D123" i="194" s="1"/>
  <c r="E123" i="194" s="1"/>
  <c r="F123" i="194" s="1"/>
  <c r="G123" i="194" s="1"/>
  <c r="H123" i="194" s="1"/>
  <c r="I123" i="194" s="1"/>
  <c r="D107" i="194"/>
  <c r="E107" i="194" s="1"/>
  <c r="F107" i="194" s="1"/>
  <c r="G107" i="194" s="1"/>
  <c r="H107" i="194" s="1"/>
  <c r="I107" i="194" s="1"/>
  <c r="D77" i="195"/>
  <c r="E77" i="195" s="1"/>
  <c r="F77" i="195" s="1"/>
  <c r="G77" i="195" s="1"/>
  <c r="H77" i="195" s="1"/>
  <c r="I77" i="195" s="1"/>
  <c r="C107" i="195"/>
  <c r="D3" i="196"/>
  <c r="E3" i="196" s="1"/>
  <c r="F3" i="196" s="1"/>
  <c r="G3" i="196" s="1"/>
  <c r="H3" i="196" s="1"/>
  <c r="I3" i="196" s="1"/>
  <c r="C3" i="197" s="1"/>
  <c r="C47" i="197" s="1"/>
  <c r="C123" i="195" l="1"/>
  <c r="D123" i="195" s="1"/>
  <c r="E123" i="195" s="1"/>
  <c r="F123" i="195" s="1"/>
  <c r="G123" i="195" s="1"/>
  <c r="H123" i="195" s="1"/>
  <c r="I123" i="195" s="1"/>
  <c r="D107" i="195"/>
  <c r="E107" i="195" s="1"/>
  <c r="F107" i="195" s="1"/>
  <c r="G107" i="195" s="1"/>
  <c r="H107" i="195" s="1"/>
  <c r="I107" i="195" s="1"/>
  <c r="C77" i="197"/>
  <c r="D47" i="197"/>
  <c r="E47" i="197" s="1"/>
  <c r="F47" i="197" s="1"/>
  <c r="G47" i="197" s="1"/>
  <c r="H47" i="197" s="1"/>
  <c r="I47" i="197" s="1"/>
  <c r="D77" i="196"/>
  <c r="E77" i="196" s="1"/>
  <c r="F77" i="196" s="1"/>
  <c r="G77" i="196" s="1"/>
  <c r="H77" i="196" s="1"/>
  <c r="I77" i="196" s="1"/>
  <c r="C107" i="196"/>
  <c r="D3" i="197"/>
  <c r="E3" i="197" s="1"/>
  <c r="F3" i="197" s="1"/>
  <c r="G3" i="197" s="1"/>
  <c r="H3" i="197" s="1"/>
  <c r="I3" i="197" s="1"/>
  <c r="C3" i="198" s="1"/>
  <c r="C47" i="198" s="1"/>
  <c r="C77" i="198" l="1"/>
  <c r="D47" i="198"/>
  <c r="E47" i="198" s="1"/>
  <c r="F47" i="198" s="1"/>
  <c r="G47" i="198" s="1"/>
  <c r="H47" i="198" s="1"/>
  <c r="I47" i="198" s="1"/>
  <c r="C123" i="196"/>
  <c r="D123" i="196" s="1"/>
  <c r="E123" i="196" s="1"/>
  <c r="F123" i="196" s="1"/>
  <c r="G123" i="196" s="1"/>
  <c r="H123" i="196" s="1"/>
  <c r="I123" i="196" s="1"/>
  <c r="D107" i="196"/>
  <c r="E107" i="196" s="1"/>
  <c r="F107" i="196" s="1"/>
  <c r="G107" i="196" s="1"/>
  <c r="H107" i="196" s="1"/>
  <c r="I107" i="196" s="1"/>
  <c r="C107" i="197"/>
  <c r="D77" i="197"/>
  <c r="E77" i="197" s="1"/>
  <c r="F77" i="197" s="1"/>
  <c r="G77" i="197" s="1"/>
  <c r="H77" i="197" s="1"/>
  <c r="I77" i="197" s="1"/>
  <c r="D3" i="198"/>
  <c r="E3" i="198" s="1"/>
  <c r="F3" i="198" s="1"/>
  <c r="G3" i="198" s="1"/>
  <c r="H3" i="198" s="1"/>
  <c r="I3" i="198" s="1"/>
  <c r="C3" i="199" s="1"/>
  <c r="C47" i="199" s="1"/>
  <c r="C77" i="199" l="1"/>
  <c r="D47" i="199"/>
  <c r="E47" i="199" s="1"/>
  <c r="F47" i="199" s="1"/>
  <c r="G47" i="199" s="1"/>
  <c r="H47" i="199" s="1"/>
  <c r="I47" i="199" s="1"/>
  <c r="D107" i="197"/>
  <c r="E107" i="197" s="1"/>
  <c r="F107" i="197" s="1"/>
  <c r="G107" i="197" s="1"/>
  <c r="H107" i="197" s="1"/>
  <c r="I107" i="197" s="1"/>
  <c r="C123" i="197"/>
  <c r="D123" i="197" s="1"/>
  <c r="E123" i="197" s="1"/>
  <c r="F123" i="197" s="1"/>
  <c r="G123" i="197" s="1"/>
  <c r="H123" i="197" s="1"/>
  <c r="I123" i="197" s="1"/>
  <c r="C107" i="198"/>
  <c r="D77" i="198"/>
  <c r="E77" i="198" s="1"/>
  <c r="F77" i="198" s="1"/>
  <c r="G77" i="198" s="1"/>
  <c r="H77" i="198" s="1"/>
  <c r="I77" i="198" s="1"/>
  <c r="D3" i="199"/>
  <c r="E3" i="199" s="1"/>
  <c r="F3" i="199" s="1"/>
  <c r="G3" i="199" s="1"/>
  <c r="H3" i="199" s="1"/>
  <c r="I3" i="199" s="1"/>
  <c r="C3" i="200" s="1"/>
  <c r="C47" i="200" s="1"/>
  <c r="C77" i="200" l="1"/>
  <c r="D47" i="200"/>
  <c r="E47" i="200" s="1"/>
  <c r="F47" i="200" s="1"/>
  <c r="G47" i="200" s="1"/>
  <c r="H47" i="200" s="1"/>
  <c r="I47" i="200" s="1"/>
  <c r="D107" i="198"/>
  <c r="E107" i="198" s="1"/>
  <c r="F107" i="198" s="1"/>
  <c r="G107" i="198" s="1"/>
  <c r="H107" i="198" s="1"/>
  <c r="I107" i="198" s="1"/>
  <c r="C123" i="198"/>
  <c r="D123" i="198" s="1"/>
  <c r="E123" i="198" s="1"/>
  <c r="F123" i="198" s="1"/>
  <c r="G123" i="198" s="1"/>
  <c r="H123" i="198" s="1"/>
  <c r="I123" i="198" s="1"/>
  <c r="C107" i="199"/>
  <c r="D77" i="199"/>
  <c r="E77" i="199" s="1"/>
  <c r="F77" i="199" s="1"/>
  <c r="G77" i="199" s="1"/>
  <c r="H77" i="199" s="1"/>
  <c r="I77" i="199" s="1"/>
  <c r="D3" i="200"/>
  <c r="E3" i="200" s="1"/>
  <c r="F3" i="200" s="1"/>
  <c r="G3" i="200" s="1"/>
  <c r="H3" i="200" s="1"/>
  <c r="I3" i="200" s="1"/>
  <c r="C3" i="201" s="1"/>
  <c r="C47" i="201" s="1"/>
  <c r="C77" i="201" l="1"/>
  <c r="D47" i="201"/>
  <c r="E47" i="201" s="1"/>
  <c r="F47" i="201" s="1"/>
  <c r="G47" i="201" s="1"/>
  <c r="H47" i="201" s="1"/>
  <c r="I47" i="201" s="1"/>
  <c r="D107" i="199"/>
  <c r="E107" i="199" s="1"/>
  <c r="F107" i="199" s="1"/>
  <c r="G107" i="199" s="1"/>
  <c r="H107" i="199" s="1"/>
  <c r="I107" i="199" s="1"/>
  <c r="C123" i="199"/>
  <c r="D123" i="199" s="1"/>
  <c r="E123" i="199" s="1"/>
  <c r="F123" i="199" s="1"/>
  <c r="G123" i="199" s="1"/>
  <c r="H123" i="199" s="1"/>
  <c r="I123" i="199" s="1"/>
  <c r="D77" i="200"/>
  <c r="E77" i="200" s="1"/>
  <c r="F77" i="200" s="1"/>
  <c r="G77" i="200" s="1"/>
  <c r="H77" i="200" s="1"/>
  <c r="I77" i="200" s="1"/>
  <c r="C107" i="200"/>
  <c r="D3" i="201"/>
  <c r="E3" i="201" s="1"/>
  <c r="F3" i="201" s="1"/>
  <c r="G3" i="201" s="1"/>
  <c r="H3" i="201" s="1"/>
  <c r="I3" i="201" s="1"/>
  <c r="D77" i="201" l="1"/>
  <c r="E77" i="201" s="1"/>
  <c r="F77" i="201" s="1"/>
  <c r="G77" i="201" s="1"/>
  <c r="H77" i="201" s="1"/>
  <c r="I77" i="201" s="1"/>
  <c r="C107" i="201"/>
  <c r="C123" i="200"/>
  <c r="D123" i="200" s="1"/>
  <c r="E123" i="200" s="1"/>
  <c r="F123" i="200" s="1"/>
  <c r="G123" i="200" s="1"/>
  <c r="H123" i="200" s="1"/>
  <c r="I123" i="200" s="1"/>
  <c r="D107" i="200"/>
  <c r="E107" i="200" s="1"/>
  <c r="F107" i="200" s="1"/>
  <c r="G107" i="200" s="1"/>
  <c r="H107" i="200" s="1"/>
  <c r="I107" i="200" s="1"/>
  <c r="C123" i="201" l="1"/>
  <c r="D123" i="201" s="1"/>
  <c r="E123" i="201" s="1"/>
  <c r="F123" i="201" s="1"/>
  <c r="G123" i="201" s="1"/>
  <c r="H123" i="201" s="1"/>
  <c r="I123" i="201" s="1"/>
  <c r="D107" i="201"/>
  <c r="E107" i="201" s="1"/>
  <c r="F107" i="201" s="1"/>
  <c r="G107" i="201" s="1"/>
  <c r="H107" i="201" s="1"/>
  <c r="I107" i="20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G2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S/Down 8 hrs for general PM check.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stand by for split to FCE grid.</t>
        </r>
      </text>
    </comment>
    <comment ref="H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 off to SNL position due to check Terminal current isolator,</t>
        </r>
      </text>
    </comment>
    <comment ref="F21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stand by for split to Auxiliary Grid as LGS#1 always actives PLC alarm.</t>
        </r>
      </text>
    </comment>
    <comment ref="F64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shutdown for Follow up Governor oil Pressure fault &amp; General PM Check Generator-Turbine.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I6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BGS#2down for check &amp; repair Turbine vibrometer, cooling water flow indicator guide bearing for 0.75 hour</t>
        </r>
      </text>
    </comment>
    <comment ref="E95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stand by due to FCE’s low load.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C9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Aux &amp; FCE grid Black out occurred by A1-G2 CB was opened followed bano 52-G1, 52-G2, krb 52-G1, 52-G2, A3G1, A3G2, A1-G1 &amp; A1-G3 CB’s were opened.</t>
        </r>
      </text>
    </comment>
    <comment ref="C23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Aux &amp; FCE grid Black out occurred by A1-G2 CB was opened followed bano 52-G1, 52-G2, krb 52-G1, 52-G2, A3G1, A3G2, A1-G1 &amp; A1-G3 CB’s were opened.</t>
        </r>
      </text>
    </comment>
    <comment ref="C37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Aux &amp; FCE grid Black out occurred by A1-G2 CB was opened followed bano 52-G1, 52-G2, krb 52-G1, 52-G2, A3G1, A3G2, A1-G1 &amp; A1-G3 CB’s were opened.</t>
        </r>
      </text>
    </comment>
    <comment ref="C53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Aux &amp; FCE grid Black out occurred by A1-G2 CB was opened followed bano 52-G1, 52-G2, krb 52-G1, 52-G2, A3G1, A3G2, A1-G1 &amp; A1-G3 CB’s were opened.</t>
        </r>
      </text>
    </comment>
    <comment ref="C67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Aux &amp; FCE grid Black out occurred by A1-G2 CB was opened followed bano 52-G1, 52-G2, krb 52-G1, 52-G2, A3G1, A3G2, A1-G1 &amp; A1-G3 CB’s were opened.</t>
        </r>
      </text>
    </comment>
    <comment ref="C83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Aux &amp; FCE grid Black out occurred by A1-G2 CB was opened followed bano 52-G1, 52-G2, krb 52-G1, 52-G2, A3G1, A3G2, A1-G1 &amp; A1-G3 CB’s were opened.</t>
        </r>
      </text>
    </comment>
    <comment ref="H94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S/Down for Follow up Turbine Sliding pad removed, Install Protection EMT on Karebbe Tower Line #7B and General PM Check Generator &amp; Turbine</t>
        </r>
      </text>
    </comment>
    <comment ref="C97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Aux &amp; FCE grid Black out occurred by A1-G2 CB was opened followed bano 52-G1, 52-G2, krb 52-G1, 52-G2, A3G1, A3G2, A1-G1 &amp; A1-G3 CB’s were opened.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6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Canal lining</t>
        </r>
      </text>
    </comment>
    <comment ref="F20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Canal Lining</t>
        </r>
      </text>
    </comment>
    <comment ref="F34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Canal Lining</t>
        </r>
      </text>
    </comment>
    <comment ref="E51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shut off to Turbine Operation for switching from Bus A31 to Bus A32.</t>
        </r>
      </text>
    </comment>
    <comment ref="E81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shut off to Turbine Operation for switching from Bus A31 to Bus A32.</t>
        </r>
      </text>
    </comment>
    <comment ref="E95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stand by on Turbine Operation as FCE low load 150 MW.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53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(BGS &amp; KGS) to FCE grid Black out occurred by BGS#1 &amp; BGS#2 tripped standstill then followed KGS#1-2 tripped.</t>
        </r>
      </text>
    </comment>
    <comment ref="F67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(BGS &amp; KGS) to FCE grid Black out occurred by BGS#1 &amp; BGS#2 tripped standstill then followed KGS#1-2 tripped.</t>
        </r>
      </text>
    </comment>
    <comment ref="F83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(BGS &amp; KGS) to FCE grid Black out occurred by BGS#1 &amp; BGS#2 tripped standstill then followed KGS#1-2 tripped.</t>
        </r>
      </text>
    </comment>
    <comment ref="F97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(BGS &amp; KGS) to FCE grid Black out occurred by BGS#1 &amp; BGS#2 tripped standstill then followed KGS#1-2 tripped.</t>
        </r>
      </text>
    </comment>
    <comment ref="I126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#1 Interupted was isolated for repair WHRB leaks
• Plan Outage : 0.00 hours 
• Force Outage : 318.33 hours 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C168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#4 Interupted was isolated for repair Valve cage line 
• Plan Outage : 0.00 hours 
• Force Outage : 1.26 hours 
</t>
        </r>
      </text>
    </comment>
    <comment ref="I168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#4 Interupted was isolated for repair T/C Bank 
• Plan Outage : 0.00 hours 
• Force Outage : 6.12 hours 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C168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#4 Interupted was stopped &amp; isolated for Control Over Speed by Intrument 
• Plan Outage : 13.50 hours 
</t>
        </r>
      </text>
    </comment>
    <comment ref="D168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#4 Interupted was stopped &amp; isolated for repair Fuel leaked &amp; gasket Exhaust broken 
• Plan Outage : 7.75 hours 
</t>
        </r>
      </text>
    </comment>
    <comment ref="E171" authorId="0" shapeId="0" xr:uid="{00000000-0006-0000-0B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#4 Interupted was tripped by over speed 
• Plan Outage : 0.00 hours 
• Force Outage : 4.33 hours 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C53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trip by Mechanical Trip relay energized</t>
        </r>
      </text>
    </comment>
    <comment ref="C67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BGS#2, KGS#1 &amp; KGS#2
trip. Furnace grid BO</t>
        </r>
      </text>
    </comment>
    <comment ref="F81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Turbine operation for switching to BUS A31.</t>
        </r>
      </text>
    </comment>
    <comment ref="C83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BGS#2, KGS#1 &amp; KGS#2
trip. Furnace grid BO</t>
        </r>
      </text>
    </comment>
    <comment ref="C97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BGS#2, KGS#1 &amp; KGS#2
trip. Furnace grid BO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C81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put to turbine operation for switching transfer to FCE Grid.</t>
        </r>
      </text>
    </comment>
    <comment ref="F157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#3 Interupted was tripped by Engine high speed
• Plan Outage : 0.00 hours 
• Force Outage : 0.63 hours 
</t>
        </r>
      </text>
    </comment>
    <comment ref="G157" authorId="0" shapeId="0" xr:uid="{00000000-0006-0000-0E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#3 Interupted was tripped by Engine high speed
• Plan Outage : 0.00 hours 
• Force Outage : 1.67 hours 
</t>
        </r>
      </text>
    </comment>
    <comment ref="G184" authorId="0" shapeId="0" xr:uid="{00000000-0006-0000-0E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MBDG #5 Interupted was Isolated for repair fuel pump A-7 leaked
• Plan Outage : 0.00 hours 
• Force Outage : 1.55 hours 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D53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2 times Total Blackout due to </t>
        </r>
      </text>
    </comment>
    <comment ref="G53" authorId="0" shapeId="0" xr:uid="{00000000-0006-0000-0F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FCE’s grid Black out</t>
        </r>
      </text>
    </comment>
    <comment ref="D67" authorId="0" shapeId="0" xr:uid="{00000000-0006-0000-0F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2 times Total Blackout due to </t>
        </r>
      </text>
    </comment>
    <comment ref="G67" authorId="0" shapeId="0" xr:uid="{00000000-0006-0000-0F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FCE’s grid Black out</t>
        </r>
      </text>
    </comment>
    <comment ref="I81" authorId="0" shapeId="0" xr:uid="{00000000-0006-0000-0F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put in Turbine Operation for switching back to FCE’s grid</t>
        </r>
      </text>
    </comment>
    <comment ref="D83" authorId="0" shapeId="0" xr:uid="{00000000-0006-0000-0F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2 times Total Blackout due to </t>
        </r>
      </text>
    </comment>
    <comment ref="C95" authorId="0" shapeId="0" xr:uid="{00000000-0006-0000-0F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SNL for prepare supply Aux.grid. ION</t>
        </r>
      </text>
    </comment>
    <comment ref="F95" authorId="0" shapeId="0" xr:uid="{00000000-0006-0000-0F00-000008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put in Turbine Operation as FCE Low Load, FCE load set 30 MW.</t>
        </r>
      </text>
    </comment>
    <comment ref="D97" authorId="0" shapeId="0" xr:uid="{00000000-0006-0000-0F00-000009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2 times Total Blackout due to </t>
        </r>
      </text>
    </comment>
    <comment ref="G97" authorId="0" shapeId="0" xr:uid="{00000000-0006-0000-0F00-00000A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FCE’s grid Black out
KGS#2 suddenly trip to standstill by QSD (Gov. Oil pressure low)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E65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stand by to TO prepared split to Auxiliary grid.</t>
        </r>
      </text>
    </comment>
    <comment ref="E81" authorId="0" shapeId="0" xr:uid="{00000000-0006-0000-11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back in service to supply FCE’s grid</t>
        </r>
      </text>
    </comment>
    <comment ref="G94" authorId="0" shapeId="0" xr:uid="{00000000-0006-0000-11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KRB 52-G2 was opened for replacing governor oil control.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Setiadjati</author>
  </authors>
  <commentList>
    <comment ref="D6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Wahyu Setiadjati:</t>
        </r>
        <r>
          <rPr>
            <sz val="9"/>
            <color indexed="81"/>
            <rFont val="Tahoma"/>
            <family val="2"/>
          </rPr>
          <t xml:space="preserve">
LGS#1 S/Down for check mechanism tripping breaker A1-G1 CB, excitation thyristor &amp;
control system, download data relay proteksi multilin SR489, T60 &amp; excitation prot.system, Check L/Swicth
tripping penstock</t>
        </r>
      </text>
    </comment>
    <comment ref="H6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Wahyu Setiadjati:</t>
        </r>
        <r>
          <rPr>
            <sz val="9"/>
            <color indexed="81"/>
            <rFont val="Tahoma"/>
            <family val="2"/>
          </rPr>
          <t xml:space="preserve">
shut down as canal repair</t>
        </r>
      </text>
    </comment>
    <comment ref="C9" authorId="0" shapeId="0" xr:uid="{00000000-0006-0000-1200-000003000000}">
      <text>
        <r>
          <rPr>
            <b/>
            <sz val="9"/>
            <color indexed="81"/>
            <rFont val="Tahoma"/>
            <family val="2"/>
          </rPr>
          <t>Wahyu Setiadjati:</t>
        </r>
        <r>
          <rPr>
            <sz val="9"/>
            <color indexed="81"/>
            <rFont val="Tahoma"/>
            <family val="2"/>
          </rPr>
          <t xml:space="preserve">
LGS#1 suddenly trip by lock out relay 86E energized</t>
        </r>
      </text>
    </comment>
    <comment ref="D9" authorId="0" shapeId="0" xr:uid="{00000000-0006-0000-1200-000004000000}">
      <text>
        <r>
          <rPr>
            <b/>
            <sz val="9"/>
            <color indexed="81"/>
            <rFont val="Tahoma"/>
            <family val="2"/>
          </rPr>
          <t>Wahyu Setiadjati:</t>
        </r>
        <r>
          <rPr>
            <sz val="9"/>
            <color indexed="81"/>
            <rFont val="Tahoma"/>
            <family val="2"/>
          </rPr>
          <t xml:space="preserve">
LGS#1 suddently trip by relay 86 E &amp; 86 T tripped.</t>
        </r>
      </text>
    </comment>
    <comment ref="H20" authorId="0" shapeId="0" xr:uid="{00000000-0006-0000-1200-000005000000}">
      <text>
        <r>
          <rPr>
            <b/>
            <sz val="9"/>
            <color indexed="81"/>
            <rFont val="Tahoma"/>
            <family val="2"/>
          </rPr>
          <t>Wahyu Setiadjati:</t>
        </r>
        <r>
          <rPr>
            <sz val="9"/>
            <color indexed="81"/>
            <rFont val="Tahoma"/>
            <family val="2"/>
          </rPr>
          <t xml:space="preserve">
shut down as canal repair</t>
        </r>
      </text>
    </comment>
    <comment ref="H34" authorId="0" shapeId="0" xr:uid="{00000000-0006-0000-1200-000006000000}">
      <text>
        <r>
          <rPr>
            <b/>
            <sz val="9"/>
            <color indexed="81"/>
            <rFont val="Tahoma"/>
            <family val="2"/>
          </rPr>
          <t>Wahyu Setiadjati:</t>
        </r>
        <r>
          <rPr>
            <sz val="9"/>
            <color indexed="81"/>
            <rFont val="Tahoma"/>
            <family val="2"/>
          </rPr>
          <t xml:space="preserve">
shut down as canal repair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C83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trip by QSD relay energized.Intake Gate#1 was Fully
closed for 1.32 hours.</t>
        </r>
      </text>
    </comment>
    <comment ref="F83" authorId="0" shapeId="0" xr:uid="{00000000-0006-0000-13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was trip to standstill by QSD relay energized. Intake Gate#1 was Fully
closed by Emergency close command from GCSC aktif.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D34" authorId="0" shapeId="0" xr:uid="{00000000-0006-0000-14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put in SNL for install signal CT, PT &amp; MW, Penstock pressure, Wicket gate
position &amp; turbine flow (Index test by VOITH)</t>
        </r>
      </text>
    </comment>
    <comment ref="E34" authorId="0" shapeId="0" xr:uid="{00000000-0006-0000-14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10:36 A1-G3 CB was opened, LGS#3 put in standstill for install CT &amp; PT, continue index test by Voith
19:00 A1-G3 CB was opened, LGS#3 put in standstill for disconnect CT &amp; PT, index test by Voith completed.</t>
        </r>
      </text>
    </comment>
    <comment ref="F37" authorId="0" shapeId="0" xr:uid="{00000000-0006-0000-14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A1-G3 CB open trip by 86N enerqized due to LGB over temp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9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H23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H37" authorId="0" shapeId="0" xr:uid="{00000000-0006-0000-15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G50" authorId="0" shapeId="0" xr:uid="{00000000-0006-0000-15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S/Down 4 hrs for replace modul card PLC &amp; general pm check</t>
        </r>
      </text>
    </comment>
    <comment ref="E53" authorId="0" shapeId="0" xr:uid="{00000000-0006-0000-15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Bano_BGS#1 was trip following indication blank on MMI.
Perhaps processor failure on local panel.
Note : Fce’s setting 265 from 283 MW.
Reduce load 23.10 MWh</t>
        </r>
      </text>
    </comment>
    <comment ref="H53" authorId="0" shapeId="0" xr:uid="{00000000-0006-0000-15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H67" authorId="0" shapeId="0" xr:uid="{00000000-0006-0000-15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H83" authorId="0" shapeId="0" xr:uid="{00000000-0006-0000-1500-000008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H97" authorId="0" shapeId="0" xr:uid="{00000000-0006-0000-1500-000009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I64" authorId="0" shapeId="0" xr:uid="{00000000-0006-0000-16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shutted down for connecting Vibro Smart &amp; General PM Check as FCE#4
S/Down 10 hrs.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G7" authorId="0" shapeId="0" xr:uid="{00000000-0006-0000-19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in stand by on SNL for paralell with LGS#2.</t>
        </r>
      </text>
    </comment>
    <comment ref="G21" authorId="0" shapeId="0" xr:uid="{00000000-0006-0000-19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put in stand by on SNL for prepare isolate Station Service#2.</t>
        </r>
      </text>
    </comment>
    <comment ref="E37" authorId="0" shapeId="0" xr:uid="{00000000-0006-0000-19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tripped by Gov oil press switch actived for 0.35 hour</t>
        </r>
      </text>
    </comment>
    <comment ref="H50" authorId="0" shapeId="0" xr:uid="{00000000-0006-0000-19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shut down 7 hrs for Connecting Vibro smart, Main CW valve Control, Excitation thyristor fan &amp; General PM Check. For 9.87 hours</t>
        </r>
      </text>
    </comment>
    <comment ref="H80" authorId="0" shapeId="0" xr:uid="{00000000-0006-0000-19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turn off to turbine operation for replace &amp; repair carbon brush for 0.78 hour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E81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KRB_52-G1 CB was opened due to job connect cable for tunning generator KGS#1.</t>
        </r>
      </text>
    </comment>
    <comment ref="F81" authorId="0" shapeId="0" xr:uid="{00000000-0006-0000-1A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put on turbine operation due to generator.</t>
        </r>
      </text>
    </comment>
    <comment ref="H81" authorId="0" shapeId="0" xr:uid="{00000000-0006-0000-1A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stand by for disconnected tunning test by Expertise Solvina (Swedia &amp; India).</t>
        </r>
      </text>
    </comment>
    <comment ref="I81" authorId="0" shapeId="0" xr:uid="{00000000-0006-0000-1A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stand by on Turbine Operation for disconnect tunning tools.</t>
        </r>
      </text>
    </comment>
    <comment ref="H95" authorId="0" shapeId="0" xr:uid="{00000000-0006-0000-1A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stand by for connected tunning test by Expertise Solvina (Swedia &amp; India).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7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standby due to prepare split to Auxiliary grid</t>
        </r>
      </text>
    </comment>
    <comment ref="C9" authorId="0" shapeId="0" xr:uid="{00000000-0006-0000-1B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</t>
        </r>
      </text>
    </comment>
    <comment ref="C23" authorId="0" shapeId="0" xr:uid="{00000000-0006-0000-1B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</t>
        </r>
      </text>
    </comment>
    <comment ref="D35" authorId="0" shapeId="0" xr:uid="{00000000-0006-0000-1B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shudown for generator tunning</t>
        </r>
      </text>
    </comment>
    <comment ref="E35" authorId="0" shapeId="0" xr:uid="{00000000-0006-0000-1B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shudown for generator tunning  Rejection Load@20 MW.</t>
        </r>
      </text>
    </comment>
    <comment ref="C37" authorId="0" shapeId="0" xr:uid="{00000000-0006-0000-1B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</t>
        </r>
      </text>
    </comment>
    <comment ref="C53" authorId="0" shapeId="0" xr:uid="{00000000-0006-0000-1B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</t>
        </r>
      </text>
    </comment>
    <comment ref="C67" authorId="0" shapeId="0" xr:uid="{00000000-0006-0000-1B00-000008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</t>
        </r>
      </text>
    </comment>
    <comment ref="F81" authorId="0" shapeId="0" xr:uid="{00000000-0006-0000-1B00-000009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put on standby (Turbine Operation)</t>
        </r>
      </text>
    </comment>
    <comment ref="C83" authorId="0" shapeId="0" xr:uid="{00000000-0006-0000-1B00-00000A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</t>
        </r>
      </text>
    </comment>
    <comment ref="C97" authorId="0" shapeId="0" xr:uid="{00000000-0006-0000-1B00-00000B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6" authorId="0" shapeId="0" xr:uid="{00000000-0006-0000-1C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A1-G1 CB was opened. LGS#2 turn off for prepare canal s/down</t>
        </r>
      </text>
    </comment>
    <comment ref="G7" authorId="0" shapeId="0" xr:uid="{00000000-0006-0000-1C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Line#2 put off line due to prepare transfer bus from bus A21 to bus A22</t>
        </r>
      </text>
    </comment>
    <comment ref="H20" authorId="0" shapeId="0" xr:uid="{00000000-0006-0000-1C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turn off for prepare canal s/down</t>
        </r>
      </text>
    </comment>
    <comment ref="H34" authorId="0" shapeId="0" xr:uid="{00000000-0006-0000-1C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turn off for prepare canal S/Down.</t>
        </r>
      </text>
    </comment>
    <comment ref="G65" authorId="0" shapeId="0" xr:uid="{00000000-0006-0000-1C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put on standby due to tranfer bus</t>
        </r>
      </text>
    </comment>
    <comment ref="G95" authorId="0" shapeId="0" xr:uid="{00000000-0006-0000-1C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put on standby due to prepare split to Auxiliary.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64" authorId="0" shapeId="0" xr:uid="{00000000-0006-0000-1D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Shut Down for Vibrometer replacement &amp; general PM Check during
FCE#4 PM Check 5 Hrs.</t>
        </r>
      </text>
    </comment>
    <comment ref="H67" authorId="0" shapeId="0" xr:uid="{00000000-0006-0000-1D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was tripped to standstill by mechanic trip relay energized (Gen. shaft vibration high)</t>
        </r>
      </text>
    </comment>
    <comment ref="G80" authorId="0" shapeId="0" xr:uid="{00000000-0006-0000-1D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Turbine sliding pad inspection &amp; Replace Drain valve CW
strainer.</t>
        </r>
      </text>
    </comment>
    <comment ref="G95" authorId="0" shapeId="0" xr:uid="{00000000-0006-0000-1D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standby SNL due to FCE’s low load as FCE#2 repair &amp; increased Karebbe RWL.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94" authorId="0" shapeId="0" xr:uid="{00000000-0006-0000-1E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shutdown for Turbine gate Operatiing ring sliding pad inspection,Excitasi
thrystor alarm &amp; General PMC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I7" authorId="0" shapeId="0" xr:uid="{00000000-0006-0000-1F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- LGS#1 turn off for stand by due to FCE low load (low calcine, DRYER problem).</t>
        </r>
      </text>
    </comment>
    <comment ref="H21" authorId="0" shapeId="0" xr:uid="{00000000-0006-0000-1F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Switching to Fce grid</t>
        </r>
      </text>
    </comment>
    <comment ref="I35" authorId="0" shapeId="0" xr:uid="{00000000-0006-0000-1F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shutted down to SNL due to repair Witcket gate link</t>
        </r>
      </text>
    </comment>
    <comment ref="I51" authorId="0" shapeId="0" xr:uid="{00000000-0006-0000-1F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turn off for stand by due to FCE low load (low calcine, DRYER problem).</t>
        </r>
      </text>
    </comment>
    <comment ref="H65" authorId="0" shapeId="0" xr:uid="{00000000-0006-0000-1F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Switching to Aux</t>
        </r>
      </text>
    </comment>
    <comment ref="I82" authorId="0" shapeId="0" xr:uid="{00000000-0006-0000-1F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turn off for check alarm TGB oil level high alarm.</t>
        </r>
      </text>
    </comment>
    <comment ref="I95" authorId="0" shapeId="0" xr:uid="{00000000-0006-0000-1F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turn off for stand by due to FCE low load (low calcine, DRYER problem).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C21" authorId="0" shapeId="0" xr:uid="{00000000-0006-0000-20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put in SNL for prepare split to Auxiliary Grid. Ion meter: 6066028</t>
        </r>
      </text>
    </comment>
    <comment ref="D21" authorId="0" shapeId="0" xr:uid="{00000000-0006-0000-20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back in service to supply Auxiliary grid //BGS#2</t>
        </r>
      </text>
    </comment>
    <comment ref="C65" authorId="0" shapeId="0" xr:uid="{00000000-0006-0000-20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BLBN 52-G2 CB was opened. BGS#2 put in Turbine Operation for prepare split to FCE’s grid.</t>
        </r>
      </text>
    </comment>
    <comment ref="D65" authorId="0" shapeId="0" xr:uid="{00000000-0006-0000-20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put in Turbine Operation for prepare split to FCE’s grid.</t>
        </r>
      </text>
    </comment>
    <comment ref="C82" authorId="0" shapeId="0" xr:uid="{00000000-0006-0000-20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got problem on cooling water.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Asep Mulyana</author>
  </authors>
  <commentList>
    <comment ref="F37" authorId="0" shapeId="0" xr:uid="{00000000-0006-0000-2100-000001000000}">
      <text>
        <r>
          <rPr>
            <b/>
            <sz val="9"/>
            <color indexed="81"/>
            <rFont val="Tahoma"/>
            <family val="2"/>
          </rPr>
          <t>Asep Mulyana:</t>
        </r>
        <r>
          <rPr>
            <sz val="9"/>
            <color indexed="81"/>
            <rFont val="Tahoma"/>
            <family val="2"/>
          </rPr>
          <t xml:space="preserve">
LGS#3 trip to standstill by Lock Out 86N energized.</t>
        </r>
      </text>
    </comment>
    <comment ref="F50" authorId="0" shapeId="0" xr:uid="{00000000-0006-0000-2100-000002000000}">
      <text>
        <r>
          <rPr>
            <b/>
            <sz val="9"/>
            <color indexed="81"/>
            <rFont val="Tahoma"/>
            <family val="2"/>
          </rPr>
          <t>Asep Mulyana:</t>
        </r>
        <r>
          <rPr>
            <sz val="9"/>
            <color indexed="81"/>
            <rFont val="Tahoma"/>
            <family val="2"/>
          </rPr>
          <t xml:space="preserve">
BGS#1 shut down during FCE#3 PM check 4 hrs. BLBN RWL 165.38 mASL &amp; KRB RWL 77.74 mASL.
Main job:
• Upgrade processor from L6 seri to L7 seri.
• Upgrade revition processor from 13 to 20.
• Add Time Stamp tag &amp; update signals from BGS2 &amp; Switchyard Balambano for blackstart.
• Update comunication ControlNet di BGS1.
• Add tag at Intake Gate 1 PLC.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E35" authorId="0" shapeId="0" xr:uid="{00000000-0006-0000-22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SNL for check &amp; retigtened link pin nut.</t>
        </r>
      </text>
    </comment>
    <comment ref="F64" authorId="0" shapeId="0" xr:uid="{00000000-0006-0000-22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shut down during FCE#2 PM Check 10 hrs</t>
        </r>
      </text>
    </comment>
    <comment ref="H94" authorId="0" shapeId="0" xr:uid="{00000000-0006-0000-22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put on standby due to FCE’s load cosumtion low (total FCE’s load seting
90 MW).</t>
        </r>
      </text>
    </comment>
    <comment ref="C95" authorId="0" shapeId="0" xr:uid="{00000000-0006-0000-22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KGS#2 put stand by as FCE#1 still low load.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Asep Mulyana</author>
  </authors>
  <commentList>
    <comment ref="D36" authorId="0" shapeId="0" xr:uid="{00000000-0006-0000-2300-000001000000}">
      <text>
        <r>
          <rPr>
            <b/>
            <sz val="9"/>
            <color indexed="81"/>
            <rFont val="Tahoma"/>
            <family val="2"/>
          </rPr>
          <t>Asep Mulyana:</t>
        </r>
        <r>
          <rPr>
            <sz val="9"/>
            <color indexed="81"/>
            <rFont val="Tahoma"/>
            <family val="2"/>
          </rPr>
          <t xml:space="preserve">
LGS#3 Shudown for Check Oil leaks in Generator room (UGB oil level low alarm).</t>
        </r>
      </text>
    </comment>
    <comment ref="E36" authorId="0" shapeId="0" xr:uid="{00000000-0006-0000-2300-000002000000}">
      <text>
        <r>
          <rPr>
            <b/>
            <sz val="9"/>
            <color indexed="81"/>
            <rFont val="Tahoma"/>
            <family val="2"/>
          </rPr>
          <t>Asep Mulyana:</t>
        </r>
        <r>
          <rPr>
            <sz val="9"/>
            <color indexed="81"/>
            <rFont val="Tahoma"/>
            <family val="2"/>
          </rPr>
          <t xml:space="preserve">
LGS#3 Shudown for Check Oil leaks in Generator room (UGB oil level low alarm).</t>
        </r>
      </text>
    </comment>
    <comment ref="F36" authorId="0" shapeId="0" xr:uid="{00000000-0006-0000-2300-000003000000}">
      <text>
        <r>
          <rPr>
            <b/>
            <sz val="9"/>
            <color indexed="81"/>
            <rFont val="Tahoma"/>
            <family val="2"/>
          </rPr>
          <t>Asep Mulyana:</t>
        </r>
        <r>
          <rPr>
            <sz val="9"/>
            <color indexed="81"/>
            <rFont val="Tahoma"/>
            <family val="2"/>
          </rPr>
          <t xml:space="preserve">
LGS#3 Shudown for Check Oil leaks in Generator room (UGB oil level low alarm).</t>
        </r>
      </text>
    </comment>
    <comment ref="H51" authorId="0" shapeId="0" xr:uid="{00000000-0006-0000-2300-000004000000}">
      <text>
        <r>
          <rPr>
            <b/>
            <sz val="9"/>
            <color indexed="81"/>
            <rFont val="Tahoma"/>
            <family val="2"/>
          </rPr>
          <t>Asep Mulyana:</t>
        </r>
        <r>
          <rPr>
            <sz val="9"/>
            <color indexed="81"/>
            <rFont val="Tahoma"/>
            <family val="2"/>
          </rPr>
          <t xml:space="preserve">
module excitation got problem</t>
        </r>
      </text>
    </comment>
    <comment ref="H52" authorId="0" shapeId="0" xr:uid="{00000000-0006-0000-2300-000005000000}">
      <text>
        <r>
          <rPr>
            <b/>
            <sz val="9"/>
            <color indexed="81"/>
            <rFont val="Tahoma"/>
            <family val="2"/>
          </rPr>
          <t>Asep Mulyana:</t>
        </r>
        <r>
          <rPr>
            <sz val="9"/>
            <color indexed="81"/>
            <rFont val="Tahoma"/>
            <family val="2"/>
          </rPr>
          <t xml:space="preserve">
module excitation got problem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Asep Mulyana</author>
    <author>Wahyu Setia Djati</author>
  </authors>
  <commentList>
    <comment ref="H36" authorId="0" shapeId="0" xr:uid="{00000000-0006-0000-2400-000001000000}">
      <text>
        <r>
          <rPr>
            <b/>
            <sz val="9"/>
            <color indexed="81"/>
            <rFont val="Tahoma"/>
            <family val="2"/>
          </rPr>
          <t>Asep Mulyana:</t>
        </r>
        <r>
          <rPr>
            <sz val="9"/>
            <color indexed="81"/>
            <rFont val="Tahoma"/>
            <family val="2"/>
          </rPr>
          <t xml:space="preserve">
Reinstall nut &amp; ring eccentric pin #2 during FCE’s regular
check</t>
        </r>
      </text>
    </comment>
    <comment ref="E52" authorId="0" shapeId="0" xr:uid="{00000000-0006-0000-2400-000002000000}">
      <text>
        <r>
          <rPr>
            <b/>
            <sz val="9"/>
            <color indexed="81"/>
            <rFont val="Tahoma"/>
            <family val="2"/>
          </rPr>
          <t xml:space="preserve">Asep Mulyana:
</t>
        </r>
        <r>
          <rPr>
            <sz val="9"/>
            <color indexed="81"/>
            <rFont val="Tahoma"/>
            <family val="2"/>
          </rPr>
          <t>Replacing Module Analog Output at BGS#1 Excitacy</t>
        </r>
      </text>
    </comment>
    <comment ref="I81" authorId="1" shapeId="0" xr:uid="{00000000-0006-0000-24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put to Stand still for installing PLC Module at MTX winding temperature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21" authorId="0" shapeId="0" xr:uid="{00000000-0006-0000-28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put on standby due to prepare split to Aukiliary grid.</t>
        </r>
      </text>
    </comment>
    <comment ref="F80" authorId="0" shapeId="0" xr:uid="{00000000-0006-0000-28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S/down for PM Check Gov. Ctrl PLC Processor &amp; Main TX
Wind bottom temp sensor</t>
        </r>
      </text>
    </comment>
    <comment ref="E82" authorId="0" shapeId="0" xr:uid="{00000000-0006-0000-28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turbine operation for drain TGB oil.</t>
        </r>
      </text>
    </comment>
    <comment ref="D83" authorId="0" shapeId="0" xr:uid="{00000000-0006-0000-28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KGS#1 trip due to Turbine Guide Bearing Oil High level for 8.05 hours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6" authorId="0" shapeId="0" xr:uid="{00000000-0006-0000-29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All LGS shut down for canal repair</t>
        </r>
      </text>
    </comment>
    <comment ref="H20" authorId="0" shapeId="0" xr:uid="{00000000-0006-0000-29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All LGS shut down for canal repair</t>
        </r>
      </text>
    </comment>
    <comment ref="H34" authorId="0" shapeId="0" xr:uid="{00000000-0006-0000-29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All LGS shut down for canal repair</t>
        </r>
      </text>
    </comment>
    <comment ref="G67" authorId="0" shapeId="0" xr:uid="{00000000-0006-0000-29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trip by press tank low level for 0.68 hour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64" authorId="0" shapeId="0" xr:uid="{00000000-0006-0000-2B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S/D 4 hrs for retightening connection on MTX32, Check Governor Oil
Pump &amp; Gov High Press tank solenoid air make up</t>
        </r>
      </text>
    </comment>
    <comment ref="G126" authorId="0" shapeId="0" xr:uid="{00000000-0006-0000-2B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#1 MBDG   Interupted was isolated for replace cylinder A8 by Atmech
• Plan Outage : 3:15 hours (08:45 – 12:00) 
</t>
        </r>
      </text>
    </comment>
    <comment ref="F154" authorId="0" shapeId="0" xr:uid="{00000000-0006-0000-2B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#3 MBDG  Interupted was isolated for lube oil pipe modification
• Plan Outage : 15:45 hours (08:15 – 15:45)
</t>
        </r>
      </text>
    </comment>
    <comment ref="G168" authorId="0" shapeId="0" xr:uid="{00000000-0006-0000-2B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#4 MBDG Centrifuge   Interupted was isolated for PMC by Atmech
• Plan Outage : 4:30 hours (09:00 – 13:30) 
</t>
        </r>
      </text>
    </comment>
    <comment ref="F182" authorId="0" shapeId="0" xr:uid="{00000000-0006-0000-2B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5 MBDG Centrifuge   Interupted was isolated for PMC by atmech
Plan Outage : 5.06 hours (08:24 – 13:30)
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Rajab</author>
  </authors>
  <commentList>
    <comment ref="E37" authorId="0" shapeId="0" xr:uid="{00000000-0006-0000-2C00-000001000000}">
      <text>
        <r>
          <rPr>
            <b/>
            <sz val="9"/>
            <color indexed="81"/>
            <rFont val="Tahoma"/>
            <family val="2"/>
          </rPr>
          <t>Rajab:</t>
        </r>
        <r>
          <rPr>
            <sz val="9"/>
            <color indexed="81"/>
            <rFont val="Tahoma"/>
            <family val="2"/>
          </rPr>
          <t xml:space="preserve">
LGS#3 shut down to Speed No Load during FCE regular check for retighten link
pin#19.</t>
        </r>
      </text>
    </comment>
    <comment ref="E83" authorId="0" shapeId="0" xr:uid="{00000000-0006-0000-2C00-000002000000}">
      <text>
        <r>
          <rPr>
            <b/>
            <sz val="9"/>
            <color indexed="81"/>
            <rFont val="Tahoma"/>
            <family val="2"/>
          </rPr>
          <t>Rajab:</t>
        </r>
        <r>
          <rPr>
            <sz val="9"/>
            <color indexed="81"/>
            <rFont val="Tahoma"/>
            <family val="2"/>
          </rPr>
          <t xml:space="preserve">
KGS#1 was Trip by Reverse power for 0.07 hours</t>
        </r>
      </text>
    </comment>
    <comment ref="E97" authorId="0" shapeId="0" xr:uid="{00000000-0006-0000-2C00-000003000000}">
      <text>
        <r>
          <rPr>
            <b/>
            <sz val="9"/>
            <color indexed="81"/>
            <rFont val="Tahoma"/>
            <family val="2"/>
          </rPr>
          <t>Rajab:</t>
        </r>
        <r>
          <rPr>
            <sz val="9"/>
            <color indexed="81"/>
            <rFont val="Tahoma"/>
            <family val="2"/>
          </rPr>
          <t xml:space="preserve">
KGS#2 was Trip by Reverse power for 0.08 hours</t>
        </r>
      </text>
    </comment>
    <comment ref="C154" authorId="0" shapeId="0" xr:uid="{00000000-0006-0000-2C00-000004000000}">
      <text>
        <r>
          <rPr>
            <b/>
            <sz val="9"/>
            <color indexed="81"/>
            <rFont val="Tahoma"/>
            <family val="2"/>
          </rPr>
          <t>Rajab:</t>
        </r>
        <r>
          <rPr>
            <sz val="9"/>
            <color indexed="81"/>
            <rFont val="Tahoma"/>
            <family val="2"/>
          </rPr>
          <t xml:space="preserve">
#3 MBDG was isolated for lube oil pipe modification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34" authorId="0" shapeId="0" xr:uid="{00000000-0006-0000-2D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put shut down during FCE#4 patching roof for 2 hrs.</t>
        </r>
      </text>
    </comment>
    <comment ref="I182" authorId="0" shapeId="0" xr:uid="{00000000-0006-0000-2D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  #5 MBDG         Isolated Check &amp; Repair General Engine.
• Plan Outage : 2.00 hours 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F34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LGS#3 shut down to Standstill for repair Carbon brash</t>
        </r>
      </text>
    </comment>
    <comment ref="F64" authorId="0" shapeId="0" xr:uid="{00000000-0006-0000-2E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shutted down to standstill for General PM Check &amp; Check MTX Oil leaks.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20" authorId="0" shapeId="0" xr:uid="{00000000-0006-0000-30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Shut Down for MTX Deluge Sysytem &amp; Generator PM Check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H6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 down 20 hrs for Turbine Inspection by VOITH for 22 hours &amp; General PM Check during FCE#3 PM check 10 hrs.</t>
        </r>
      </text>
    </comment>
    <comment ref="G7" authorId="0" shapeId="0" xr:uid="{00000000-0006-0000-31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in SNL for prepare split to FCE’s grid.</t>
        </r>
      </text>
    </comment>
    <comment ref="D23" authorId="0" shapeId="0" xr:uid="{00000000-0006-0000-3100-000003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trip to standstill by 86E Lock Out Relay (Over Frequency), LGS#3 trip to standstill by 86E Lock Out Relay (Over Current), KGS#2 trip to Turbine Operation by 86 Lock Out (Over Requency). Lightning Strike in line#2.</t>
        </r>
      </text>
    </comment>
    <comment ref="D37" authorId="0" shapeId="0" xr:uid="{00000000-0006-0000-3100-000004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trip to standstill by 86E Lock Out Relay (Over Frequency), LGS#3 trip to standstill by 86E Lock Out Relay (Over Current), KGS#2 trip to Turbine Operation by 86 Lock Out (Over Requency). Lightning Strike in line#2.</t>
        </r>
      </text>
    </comment>
    <comment ref="G65" authorId="0" shapeId="0" xr:uid="{00000000-0006-0000-3100-000005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BGS#2 put in Turbine operation for prepare split to Auxiliary grid. RWL: 165.38 mAsl. Ion meter: 4895846</t>
        </r>
      </text>
    </comment>
    <comment ref="E67" authorId="0" shapeId="0" xr:uid="{00000000-0006-0000-3100-000006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 52-G2 CB trip. BGS#2 trip to standstill by Electrical Trip Relay Energized.</t>
        </r>
      </text>
    </comment>
    <comment ref="D97" authorId="0" shapeId="0" xr:uid="{00000000-0006-0000-3100-000007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trip to standstill by 86E Lock Out Relay (Over Frequency), LGS#3 trip to standstill by 86E Lock Out Relay (Over Current), KGS#2 trip to Turbine Operation by 86 Lock Out (Over Requency). Lightning Strike in line#2.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E50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BGS#1 shut down to Turbine Operation for replace 1ea carbon brush during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</authors>
  <commentList>
    <comment ref="I6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S/Down for check level oil UGB &amp; sensor Oil-Water Contamination.</t>
        </r>
      </text>
    </comment>
    <comment ref="I21" authorId="0" shapeId="0" xr:uid="{00000000-0006-0000-3400-00000200000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LGS#2 put in SNL for split to aux.grid // LGS#1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Wahyu Setia Djati</author>
    <author>Wahyu Setiadjati</author>
  </authors>
  <commentList>
    <comment ref="AV5" authorId="0" shapeId="0" xr:uid="{CC1A660A-1AC8-4DA3-BFC6-C0D2861C605F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Canal lining</t>
        </r>
      </text>
    </comment>
    <comment ref="DS5" authorId="1" shapeId="0" xr:uid="{F367187F-76BA-4991-8142-36869A40667F}">
      <text>
        <r>
          <rPr>
            <b/>
            <sz val="9"/>
            <color indexed="81"/>
            <rFont val="Tahoma"/>
            <family val="2"/>
          </rPr>
          <t>Wahyu Setiadjati:</t>
        </r>
        <r>
          <rPr>
            <sz val="9"/>
            <color indexed="81"/>
            <rFont val="Tahoma"/>
            <family val="2"/>
          </rPr>
          <t xml:space="preserve">
LGS#1 S/Down for check mechanism tripping breaker A1-G1 CB, excitation thyristor &amp;
control system, download data relay proteksi multilin SR489, T60 &amp; excitation prot.system, Check L/Swicth
tripping penstock</t>
        </r>
      </text>
    </comment>
    <comment ref="DW5" authorId="1" shapeId="0" xr:uid="{4A7EF873-B3AB-4A5D-A1D2-7EACCDFEFBD6}">
      <text>
        <r>
          <rPr>
            <b/>
            <sz val="9"/>
            <color indexed="81"/>
            <rFont val="Tahoma"/>
            <family val="2"/>
          </rPr>
          <t>Wahyu Setiadjati:</t>
        </r>
        <r>
          <rPr>
            <sz val="9"/>
            <color indexed="81"/>
            <rFont val="Tahoma"/>
            <family val="2"/>
          </rPr>
          <t xml:space="preserve">
shut down as canal repair</t>
        </r>
      </text>
    </comment>
    <comment ref="GO5" authorId="0" shapeId="0" xr:uid="{2EB4F71C-CCEA-48DF-BD8A-ADB2C8701C43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A1-G1 CB was opened. LGS#2 turn off for prepare canal s/down</t>
        </r>
      </text>
    </comment>
    <comment ref="KB5" authorId="0" shapeId="0" xr:uid="{B0752267-7CF2-49C6-8898-EC7F493CA808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All LGS shut down for canal repair</t>
        </r>
      </text>
    </comment>
    <comment ref="MF5" authorId="0" shapeId="0" xr:uid="{ECFBF7C2-062F-40A5-9E7D-AC0408C321F4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 down 20 hrs for Turbine Inspection by VOITH for 22 hours &amp; General PM Check during FCE#3 PM check 10 hrs.</t>
        </r>
      </text>
    </comment>
    <comment ref="NB5" authorId="0" shapeId="0" xr:uid="{D4E6358D-422C-4F7B-BF62-3B7576D3F82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S/Down for check level oil UGB &amp; sensor Oil-Water Contamination.</t>
        </r>
      </text>
    </comment>
    <comment ref="M6" authorId="0" shapeId="0" xr:uid="{843BD450-2B89-43F5-892A-921D89AADC0D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stand by for split to FCE grid.</t>
        </r>
      </text>
    </comment>
    <comment ref="O6" authorId="0" shapeId="0" xr:uid="{78D11B0E-E47E-40AD-9B18-421AFEC0A677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shut off to SNL position due to check Terminal current isolator,</t>
        </r>
      </text>
    </comment>
    <comment ref="FS6" authorId="0" shapeId="0" xr:uid="{A1E47231-1D1A-40EE-A58B-39AA9693FF5D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in stand by on SNL for paralell with LGS#2.</t>
        </r>
      </text>
    </comment>
    <comment ref="GF6" authorId="0" shapeId="0" xr:uid="{B0D97192-0B70-45C7-827B-C72546941774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on standby due to prepare split to Auxiliary grid</t>
        </r>
      </text>
    </comment>
    <comment ref="GN6" authorId="0" shapeId="0" xr:uid="{5252D37F-828A-45A6-8086-59B0887E944D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Line#2 put off line due to prepare transfer bus from bus A21 to bus A22</t>
        </r>
      </text>
    </comment>
    <comment ref="HK6" authorId="0" shapeId="0" xr:uid="{5703A013-E27B-42F6-9361-0B73D17E84C2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- LGS#1 turn off for stand by due to FCE low load (low calcine, DRYER problem).</t>
        </r>
      </text>
    </comment>
    <comment ref="ME6" authorId="0" shapeId="0" xr:uid="{4601E201-C7E7-48B0-A7E6-14538EFAF61F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LGS#1 put in SNL for prepare split to FCE’s grid.</t>
        </r>
      </text>
    </comment>
    <comment ref="AL8" authorId="0" shapeId="0" xr:uid="{53DAB9D2-55D5-4610-92F7-E9C21E76CC0F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Hydro to Aux &amp; FCE grid Black out occurred by A1-G2 CB was opened followed bano 52-G1, 52-G2, krb 52-G1, 52-G2, A3G1, A3G2, A1-G1 &amp; A1-G3 CB’s were opened.</t>
        </r>
      </text>
    </comment>
    <comment ref="DR8" authorId="1" shapeId="0" xr:uid="{E1EF4BAB-F2E1-4401-A0C5-1172E1FBB277}">
      <text>
        <r>
          <rPr>
            <b/>
            <sz val="9"/>
            <color indexed="81"/>
            <rFont val="Tahoma"/>
            <family val="2"/>
          </rPr>
          <t>Wahyu Setiadjati:</t>
        </r>
        <r>
          <rPr>
            <sz val="9"/>
            <color indexed="81"/>
            <rFont val="Tahoma"/>
            <family val="2"/>
          </rPr>
          <t xml:space="preserve">
LGS#1 suddenly trip by lock out relay 86E energized</t>
        </r>
      </text>
    </comment>
    <comment ref="DS8" authorId="1" shapeId="0" xr:uid="{8CEDAA21-5B70-4ABE-8612-41ED119F158C}">
      <text>
        <r>
          <rPr>
            <b/>
            <sz val="9"/>
            <color indexed="81"/>
            <rFont val="Tahoma"/>
            <family val="2"/>
          </rPr>
          <t>Wahyu Setiadjati:</t>
        </r>
        <r>
          <rPr>
            <sz val="9"/>
            <color indexed="81"/>
            <rFont val="Tahoma"/>
            <family val="2"/>
          </rPr>
          <t xml:space="preserve">
LGS#1 suddently trip by relay 86 E &amp; 86 T tripped.</t>
        </r>
      </text>
    </comment>
    <comment ref="ER8" authorId="0" shapeId="0" xr:uid="{4770A5C2-B850-493D-B59F-46C2985A7A85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GC8" authorId="0" shapeId="0" xr:uid="{C9721DA8-8F35-4FEF-9295-69993EFE9380}">
      <text>
        <r>
          <rPr>
            <b/>
            <sz val="9"/>
            <color indexed="81"/>
            <rFont val="Tahoma"/>
            <family val="2"/>
          </rPr>
          <t>Wahyu Setia Djati:</t>
        </r>
        <r>
          <rPr>
            <sz val="9"/>
            <color indexed="81"/>
            <rFont val="Tahoma"/>
            <family val="2"/>
          </rPr>
          <t xml:space="preserve">
Total Blackout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<sst xmlns="http://schemas.openxmlformats.org/spreadsheetml/2006/main" count="10229" uniqueCount="72">
  <si>
    <t>LGS1</t>
  </si>
  <si>
    <t>Availability Hours</t>
  </si>
  <si>
    <t>LGS2</t>
  </si>
  <si>
    <t>LGS3</t>
  </si>
  <si>
    <t>BGS1</t>
  </si>
  <si>
    <t>BGS2</t>
  </si>
  <si>
    <t>STG</t>
  </si>
  <si>
    <t>MBDG1</t>
  </si>
  <si>
    <t>MBDG2</t>
  </si>
  <si>
    <t>MBDG3</t>
  </si>
  <si>
    <t>Total Operating Hours</t>
  </si>
  <si>
    <t>Total Down Time Hours</t>
  </si>
  <si>
    <t>Weekly</t>
  </si>
  <si>
    <t>Actual Plan Outage hrs</t>
  </si>
  <si>
    <t>Standby hrs</t>
  </si>
  <si>
    <t>Realibility</t>
  </si>
  <si>
    <t>Force outage by Maintenance</t>
  </si>
  <si>
    <t>Force outage by Operation</t>
  </si>
  <si>
    <t xml:space="preserve">Physical Availability </t>
  </si>
  <si>
    <t>Utilization time</t>
  </si>
  <si>
    <t>Plan</t>
  </si>
  <si>
    <t>MBDG4</t>
  </si>
  <si>
    <t>MBDG5</t>
  </si>
  <si>
    <t>Number of internal trip/failure</t>
  </si>
  <si>
    <t>Number of external trip/failure</t>
  </si>
  <si>
    <t>MTBF</t>
  </si>
  <si>
    <t>KGS1</t>
  </si>
  <si>
    <t>KGS2</t>
  </si>
  <si>
    <t>REALIBILITY UTILITIES POWER EQUIPMENT ACTUAL WEEK  #24 012011</t>
  </si>
  <si>
    <t>detik.com</t>
  </si>
  <si>
    <t xml:space="preserve"> v          </t>
  </si>
  <si>
    <t xml:space="preserve">REALIBILITY UTILITIES POWER EQUIPMENT ACTUAL WEEK </t>
  </si>
  <si>
    <t>Forecast Down Time</t>
  </si>
  <si>
    <t>Number of Down by Maintenance</t>
  </si>
  <si>
    <t>MTTR</t>
  </si>
  <si>
    <t>Date</t>
  </si>
  <si>
    <t>Planned Down Time (Hour)</t>
  </si>
  <si>
    <t>Total Operating (Hour)</t>
  </si>
  <si>
    <t>Actual Plan Outage hrs (Hour)</t>
  </si>
  <si>
    <t>Standby hrs (Hour)</t>
  </si>
  <si>
    <t>Force outage by Maintenance (Hour)</t>
  </si>
  <si>
    <t>Force outage by Operation (Hour)</t>
  </si>
  <si>
    <t>Total Down Time Hours (Hour)</t>
  </si>
  <si>
    <t>Operating Hours (Hour)</t>
  </si>
  <si>
    <t>Physical Availability  (%)</t>
  </si>
  <si>
    <t>Utilization of Availability (%)</t>
  </si>
  <si>
    <t>Number of external trip/failure (Times)</t>
  </si>
  <si>
    <t>Number of internal trip/failure (Times)</t>
  </si>
  <si>
    <t>Number of Down by Maintenance (Times)</t>
  </si>
  <si>
    <t>MTBF (Day)</t>
  </si>
  <si>
    <t>MTTR (Hour)</t>
  </si>
  <si>
    <t>Remarks</t>
  </si>
  <si>
    <t>Event Time</t>
  </si>
  <si>
    <t>No outages (Normal operation).</t>
  </si>
  <si>
    <t xml:space="preserve">Wahyu Setia Djati:
LGS#1 stand by for split to FCE grid._x000D_
</t>
  </si>
  <si>
    <t xml:space="preserve">Wahyu Setia Djati:
LGS#1 shut off to SNL position due to check Terminal current isolator,_x000D_
</t>
  </si>
  <si>
    <t xml:space="preserve">Wahyu Setia Djati:
Hydro to Aux &amp; FCE grid Black out occurred by A1-G2 CB was opened followed bano 52-G1, 52-G2, krb 52-G1, 52-G2, A3G1, A3G2, A1-G1 &amp; A1-G3 CB’s were opened._x000D_
</t>
  </si>
  <si>
    <t xml:space="preserve">Wahyu Setia Djati:
Canal lining_x000D_
</t>
  </si>
  <si>
    <t xml:space="preserve">Wahyu Setiadjati:
LGS#1 suddenly trip by lock out relay 86E energized_x000D_
</t>
  </si>
  <si>
    <t xml:space="preserve">Wahyu Setiadjati:
LGS#1 S/Down for check mechanism tripping breaker A1-G1 CB, excitation thyristor &amp;
control system, download data relay proteksi multilin SR489, T60 &amp; excitation prot.system, Check L/Swicth
tripping penstock_x000D_
Wahyu Setiadjati:
LGS#1 suddently trip by relay 86 E &amp; 86 T tripped._x000D_
</t>
  </si>
  <si>
    <t xml:space="preserve">Wahyu Setiadjati:
shut down as canal repair_x000D_
</t>
  </si>
  <si>
    <t xml:space="preserve">Wahyu Setia Djati:
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moment_x000D_
</t>
  </si>
  <si>
    <t xml:space="preserve">Wahyu Setia Djati:
LGS#1 put in stand by on SNL for paralell with LGS#2._x000D_
</t>
  </si>
  <si>
    <t xml:space="preserve">Wahyu Setia Djati:
Total Blackout_x000D_
</t>
  </si>
  <si>
    <t xml:space="preserve">Wahyu Setia Djati:
LGS#1 put on standby due to prepare split to Auxiliary grid_x000D_
</t>
  </si>
  <si>
    <t xml:space="preserve">Wahyu Setia Djati:
Line#2 put off line due to prepare transfer bus from bus A21 to bus A22_x000D_
</t>
  </si>
  <si>
    <t xml:space="preserve">Wahyu Setia Djati:
A1-G1 CB was opened. LGS#2 turn off for prepare canal s/down_x000D_
</t>
  </si>
  <si>
    <t xml:space="preserve">Wahyu Setia Djati:
- LGS#1 turn off for stand by due to FCE low load (low calcine, DRYER problem)._x000D_
</t>
  </si>
  <si>
    <t xml:space="preserve">Wahyu Setia Djati:
All LGS shut down for canal repair_x000D_
</t>
  </si>
  <si>
    <t xml:space="preserve">Wahyu Setia Djati:
LGS#1 put in SNL for prepare split to FCE’s grid._x000D_
</t>
  </si>
  <si>
    <t xml:space="preserve">Wahyu Setia Djati:
LGS#1 shut down 20 hrs for Turbine Inspection by VOITH for 22 hours &amp; General PM Check during FCE#3 PM check 10 hrs._x000D_
</t>
  </si>
  <si>
    <t xml:space="preserve">Wahyu Setia Djati:
LGS#1 S/Down for check level oil UGB &amp; sensor Oil-Water Contamination._x000D_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</si>
</sst>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_(* #,##0_);_(* \(#,##0\);_(* &quot;-&quot;??_);_(@_)"/>
    <numFmt numFmtId="166" formatCode="m/d"/>
    <numFmt numFmtId="167" formatCode="_(* #,##0.0000_);_(* \(#,##0.0000\);_(* &quot;-&quot;??_);_(@_)"/>
    <numFmt numFmtId="169" formatCode="yyyy\-mm\-dd;@"/>
  </numFmts>
  <fonts count="15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sz val="8"/>
      <color indexed="12"/>
      <name val="Tahoma"/>
      <family val="2"/>
    </font>
    <font>
      <sz val="8"/>
      <name val="Arial"/>
      <family val="2"/>
    </font>
    <font>
      <sz val="10"/>
      <color indexed="10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name val="Tahoma"/>
      <family val="2"/>
    </font>
    <font>
      <sz val="10"/>
      <color rgb="FFFF0000"/>
      <name val="Tahoma"/>
      <family val="2"/>
    </font>
    <font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92D05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</cellStyleXfs>
  <cellXfs count="93">
    <xf numFmtId="0" fontId="0" fillId="0" borderId="0" xfId="0"/>
    <xf numFmtId="0" fontId="2" fillId="0" borderId="1" xfId="0" applyFont="1" applyBorder="1"/>
    <xf numFmtId="0" fontId="2" fillId="0" borderId="0" xfId="0" applyFont="1"/>
    <xf numFmtId="0" fontId="2" fillId="0" borderId="2" xfId="0" applyFont="1" applyBorder="1"/>
    <xf numFmtId="0" fontId="4" fillId="0" borderId="0" xfId="0" applyFont="1"/>
    <xf numFmtId="0" fontId="5" fillId="2" borderId="3" xfId="0" applyFont="1" applyFill="1" applyBorder="1"/>
    <xf numFmtId="0" fontId="4" fillId="0" borderId="4" xfId="0" applyFont="1" applyBorder="1"/>
    <xf numFmtId="0" fontId="5" fillId="0" borderId="0" xfId="0" applyFont="1"/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5" fillId="3" borderId="7" xfId="0" applyFont="1" applyFill="1" applyBorder="1"/>
    <xf numFmtId="0" fontId="6" fillId="0" borderId="8" xfId="0" applyFont="1" applyBorder="1"/>
    <xf numFmtId="0" fontId="5" fillId="3" borderId="9" xfId="0" applyFont="1" applyFill="1" applyBorder="1"/>
    <xf numFmtId="0" fontId="6" fillId="0" borderId="10" xfId="0" applyFont="1" applyBorder="1"/>
    <xf numFmtId="0" fontId="4" fillId="3" borderId="9" xfId="0" applyFont="1" applyFill="1" applyBorder="1"/>
    <xf numFmtId="0" fontId="6" fillId="0" borderId="11" xfId="0" applyFont="1" applyBorder="1"/>
    <xf numFmtId="0" fontId="4" fillId="3" borderId="4" xfId="0" applyFont="1" applyFill="1" applyBorder="1"/>
    <xf numFmtId="0" fontId="4" fillId="3" borderId="0" xfId="0" applyFont="1" applyFill="1"/>
    <xf numFmtId="0" fontId="4" fillId="0" borderId="12" xfId="0" applyFont="1" applyBorder="1"/>
    <xf numFmtId="0" fontId="6" fillId="0" borderId="0" xfId="0" applyFont="1"/>
    <xf numFmtId="0" fontId="6" fillId="2" borderId="13" xfId="0" applyFont="1" applyFill="1" applyBorder="1" applyAlignment="1">
      <alignment horizontal="center"/>
    </xf>
    <xf numFmtId="0" fontId="4" fillId="0" borderId="14" xfId="0" applyFont="1" applyBorder="1"/>
    <xf numFmtId="9" fontId="6" fillId="0" borderId="0" xfId="2" applyFont="1" applyFill="1" applyBorder="1" applyAlignment="1">
      <alignment horizontal="center"/>
    </xf>
    <xf numFmtId="10" fontId="6" fillId="0" borderId="0" xfId="2" applyNumberFormat="1" applyFont="1" applyFill="1" applyBorder="1" applyAlignment="1">
      <alignment horizontal="right"/>
    </xf>
    <xf numFmtId="0" fontId="6" fillId="0" borderId="0" xfId="0" applyFont="1" applyAlignment="1">
      <alignment horizontal="center"/>
    </xf>
    <xf numFmtId="9" fontId="7" fillId="4" borderId="15" xfId="2" applyFont="1" applyFill="1" applyBorder="1" applyAlignment="1">
      <alignment horizontal="center"/>
    </xf>
    <xf numFmtId="165" fontId="7" fillId="0" borderId="16" xfId="1" applyNumberFormat="1" applyFont="1" applyBorder="1"/>
    <xf numFmtId="165" fontId="7" fillId="0" borderId="16" xfId="1" applyNumberFormat="1" applyFont="1" applyFill="1" applyBorder="1"/>
    <xf numFmtId="2" fontId="6" fillId="0" borderId="17" xfId="0" applyNumberFormat="1" applyFont="1" applyBorder="1" applyAlignment="1">
      <alignment horizontal="center"/>
    </xf>
    <xf numFmtId="2" fontId="6" fillId="0" borderId="18" xfId="0" applyNumberFormat="1" applyFont="1" applyBorder="1" applyAlignment="1">
      <alignment horizontal="center"/>
    </xf>
    <xf numFmtId="2" fontId="7" fillId="0" borderId="19" xfId="0" applyNumberFormat="1" applyFont="1" applyBorder="1" applyAlignment="1">
      <alignment horizontal="center"/>
    </xf>
    <xf numFmtId="2" fontId="4" fillId="0" borderId="0" xfId="0" applyNumberFormat="1" applyFont="1"/>
    <xf numFmtId="2" fontId="7" fillId="0" borderId="16" xfId="1" applyNumberFormat="1" applyFont="1" applyBorder="1"/>
    <xf numFmtId="2" fontId="7" fillId="0" borderId="20" xfId="1" applyNumberFormat="1" applyFont="1" applyBorder="1"/>
    <xf numFmtId="2" fontId="7" fillId="0" borderId="21" xfId="1" applyNumberFormat="1" applyFont="1" applyBorder="1"/>
    <xf numFmtId="2" fontId="7" fillId="0" borderId="20" xfId="1" applyNumberFormat="1" applyFont="1" applyFill="1" applyBorder="1"/>
    <xf numFmtId="2" fontId="7" fillId="0" borderId="21" xfId="1" applyNumberFormat="1" applyFont="1" applyFill="1" applyBorder="1"/>
    <xf numFmtId="0" fontId="4" fillId="3" borderId="22" xfId="0" applyFont="1" applyFill="1" applyBorder="1"/>
    <xf numFmtId="0" fontId="6" fillId="0" borderId="23" xfId="0" applyFont="1" applyBorder="1"/>
    <xf numFmtId="1" fontId="2" fillId="0" borderId="11" xfId="0" applyNumberFormat="1" applyFont="1" applyBorder="1"/>
    <xf numFmtId="1" fontId="7" fillId="0" borderId="24" xfId="2" applyNumberFormat="1" applyFont="1" applyFill="1" applyBorder="1" applyAlignment="1">
      <alignment horizontal="right"/>
    </xf>
    <xf numFmtId="0" fontId="4" fillId="3" borderId="25" xfId="0" applyFont="1" applyFill="1" applyBorder="1"/>
    <xf numFmtId="9" fontId="7" fillId="4" borderId="26" xfId="2" applyFont="1" applyFill="1" applyBorder="1" applyAlignment="1">
      <alignment horizontal="center"/>
    </xf>
    <xf numFmtId="10" fontId="7" fillId="4" borderId="27" xfId="2" applyNumberFormat="1" applyFont="1" applyFill="1" applyBorder="1" applyAlignment="1">
      <alignment horizontal="right"/>
    </xf>
    <xf numFmtId="10" fontId="7" fillId="4" borderId="28" xfId="2" applyNumberFormat="1" applyFont="1" applyFill="1" applyBorder="1" applyAlignment="1">
      <alignment horizontal="right"/>
    </xf>
    <xf numFmtId="9" fontId="7" fillId="4" borderId="29" xfId="2" applyFont="1" applyFill="1" applyBorder="1" applyAlignment="1">
      <alignment horizontal="center"/>
    </xf>
    <xf numFmtId="9" fontId="7" fillId="4" borderId="30" xfId="2" applyFont="1" applyFill="1" applyBorder="1" applyAlignment="1">
      <alignment horizontal="center"/>
    </xf>
    <xf numFmtId="10" fontId="7" fillId="4" borderId="31" xfId="2" applyNumberFormat="1" applyFont="1" applyFill="1" applyBorder="1" applyAlignment="1">
      <alignment horizontal="right"/>
    </xf>
    <xf numFmtId="1" fontId="6" fillId="0" borderId="19" xfId="2" applyNumberFormat="1" applyFont="1" applyFill="1" applyBorder="1" applyAlignment="1">
      <alignment horizontal="center"/>
    </xf>
    <xf numFmtId="9" fontId="4" fillId="0" borderId="0" xfId="0" applyNumberFormat="1" applyFont="1"/>
    <xf numFmtId="0" fontId="3" fillId="0" borderId="0" xfId="0" applyFont="1" applyAlignment="1">
      <alignment horizontal="center"/>
    </xf>
    <xf numFmtId="166" fontId="6" fillId="2" borderId="3" xfId="0" applyNumberFormat="1" applyFont="1" applyFill="1" applyBorder="1" applyAlignment="1">
      <alignment horizontal="center"/>
    </xf>
    <xf numFmtId="10" fontId="7" fillId="4" borderId="21" xfId="2" applyNumberFormat="1" applyFont="1" applyFill="1" applyBorder="1" applyAlignment="1">
      <alignment horizontal="right"/>
    </xf>
    <xf numFmtId="10" fontId="4" fillId="0" borderId="0" xfId="0" applyNumberFormat="1" applyFont="1"/>
    <xf numFmtId="1" fontId="4" fillId="0" borderId="0" xfId="0" applyNumberFormat="1" applyFont="1"/>
    <xf numFmtId="10" fontId="4" fillId="0" borderId="0" xfId="2" applyNumberFormat="1" applyFont="1"/>
    <xf numFmtId="1" fontId="7" fillId="0" borderId="31" xfId="2" applyNumberFormat="1" applyFont="1" applyFill="1" applyBorder="1" applyAlignment="1">
      <alignment horizontal="right"/>
    </xf>
    <xf numFmtId="1" fontId="2" fillId="0" borderId="23" xfId="0" applyNumberFormat="1" applyFont="1" applyBorder="1"/>
    <xf numFmtId="1" fontId="6" fillId="4" borderId="26" xfId="2" applyNumberFormat="1" applyFont="1" applyFill="1" applyBorder="1" applyAlignment="1">
      <alignment horizontal="center"/>
    </xf>
    <xf numFmtId="1" fontId="6" fillId="4" borderId="32" xfId="2" applyNumberFormat="1" applyFont="1" applyFill="1" applyBorder="1" applyAlignment="1">
      <alignment horizontal="center"/>
    </xf>
    <xf numFmtId="2" fontId="7" fillId="4" borderId="24" xfId="2" applyNumberFormat="1" applyFont="1" applyFill="1" applyBorder="1" applyAlignment="1">
      <alignment horizontal="right"/>
    </xf>
    <xf numFmtId="1" fontId="7" fillId="4" borderId="31" xfId="2" applyNumberFormat="1" applyFont="1" applyFill="1" applyBorder="1" applyAlignment="1">
      <alignment horizontal="right"/>
    </xf>
    <xf numFmtId="0" fontId="3" fillId="0" borderId="0" xfId="0" applyFont="1"/>
    <xf numFmtId="9" fontId="7" fillId="4" borderId="0" xfId="2" applyFont="1" applyFill="1" applyBorder="1" applyAlignment="1">
      <alignment horizontal="center"/>
    </xf>
    <xf numFmtId="10" fontId="7" fillId="4" borderId="12" xfId="2" applyNumberFormat="1" applyFont="1" applyFill="1" applyBorder="1" applyAlignment="1">
      <alignment horizontal="right"/>
    </xf>
    <xf numFmtId="10" fontId="7" fillId="4" borderId="0" xfId="2" applyNumberFormat="1" applyFont="1" applyFill="1" applyBorder="1" applyAlignment="1">
      <alignment horizontal="right"/>
    </xf>
    <xf numFmtId="10" fontId="4" fillId="2" borderId="0" xfId="0" applyNumberFormat="1" applyFont="1" applyFill="1"/>
    <xf numFmtId="0" fontId="4" fillId="0" borderId="0" xfId="0" quotePrefix="1" applyFont="1"/>
    <xf numFmtId="9" fontId="4" fillId="0" borderId="0" xfId="0" quotePrefix="1" applyNumberFormat="1" applyFont="1"/>
    <xf numFmtId="166" fontId="6" fillId="4" borderId="3" xfId="0" applyNumberFormat="1" applyFont="1" applyFill="1" applyBorder="1" applyAlignment="1">
      <alignment horizontal="center"/>
    </xf>
    <xf numFmtId="0" fontId="9" fillId="0" borderId="0" xfId="0" applyFont="1"/>
    <xf numFmtId="0" fontId="4" fillId="2" borderId="14" xfId="0" applyFont="1" applyFill="1" applyBorder="1"/>
    <xf numFmtId="4" fontId="4" fillId="0" borderId="0" xfId="0" applyNumberFormat="1" applyFont="1"/>
    <xf numFmtId="0" fontId="4" fillId="0" borderId="0" xfId="0" applyFont="1" applyAlignment="1">
      <alignment horizontal="right"/>
    </xf>
    <xf numFmtId="2" fontId="6" fillId="4" borderId="26" xfId="2" applyNumberFormat="1" applyFont="1" applyFill="1" applyBorder="1" applyAlignment="1">
      <alignment horizontal="center"/>
    </xf>
    <xf numFmtId="2" fontId="6" fillId="4" borderId="32" xfId="2" applyNumberFormat="1" applyFont="1" applyFill="1" applyBorder="1" applyAlignment="1">
      <alignment horizontal="center"/>
    </xf>
    <xf numFmtId="0" fontId="12" fillId="0" borderId="0" xfId="0" applyFont="1"/>
    <xf numFmtId="10" fontId="6" fillId="0" borderId="0" xfId="0" applyNumberFormat="1" applyFont="1"/>
    <xf numFmtId="166" fontId="6" fillId="5" borderId="3" xfId="0" applyNumberFormat="1" applyFont="1" applyFill="1" applyBorder="1" applyAlignment="1">
      <alignment horizontal="center"/>
    </xf>
    <xf numFmtId="167" fontId="4" fillId="0" borderId="0" xfId="0" applyNumberFormat="1" applyFont="1"/>
    <xf numFmtId="164" fontId="4" fillId="0" borderId="0" xfId="1" applyFont="1"/>
    <xf numFmtId="0" fontId="13" fillId="0" borderId="0" xfId="0" applyFont="1"/>
    <xf numFmtId="0" fontId="6" fillId="0" borderId="33" xfId="0" applyFont="1" applyBorder="1" applyAlignment="1">
      <alignment horizontal="center"/>
    </xf>
    <xf numFmtId="1" fontId="6" fillId="0" borderId="26" xfId="2" applyNumberFormat="1" applyFont="1" applyFill="1" applyBorder="1" applyAlignment="1">
      <alignment horizontal="center"/>
    </xf>
    <xf numFmtId="0" fontId="14" fillId="0" borderId="0" xfId="0" applyFont="1"/>
    <xf numFmtId="0" fontId="2" fillId="0" borderId="8" xfId="0" applyFont="1" applyBorder="1"/>
    <xf numFmtId="0" fontId="2" fillId="0" borderId="10" xfId="0" applyFont="1" applyBorder="1"/>
    <xf numFmtId="0" fontId="2" fillId="0" borderId="11" xfId="0" applyFont="1" applyBorder="1"/>
    <xf numFmtId="9" fontId="2" fillId="0" borderId="23" xfId="2" applyFont="1" applyBorder="1"/>
    <xf numFmtId="1" fontId="2" fillId="0" borderId="34" xfId="0" applyNumberFormat="1" applyFont="1" applyBorder="1" applyAlignment="1">
      <alignment wrapText="1"/>
    </xf>
    <xf numFmtId="1" fontId="2" fillId="0" borderId="34" xfId="0" applyNumberFormat="1" applyFont="1" applyBorder="1"/>
    <xf numFmtId="9" fontId="0" fillId="0" borderId="0" xfId="2" applyFont="1"/>
    <xf numFmtId="169" fontId="2" fillId="0" borderId="0" xfId="0" applyNumberFormat="1" applyFont="1"/>
  </cellXfs>
  <cellStyles count="4">
    <cellStyle name="Comma" xfId="1" builtinId="3"/>
    <cellStyle name="Normal" xfId="0" builtinId="0"/>
    <cellStyle name="Normal 2" xfId="3" xr:uid="{00000000-0005-0000-0000-000002000000}"/>
    <cellStyle name="Percent" xfId="2" builtin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eetMetadata" Target="metadata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158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158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comments" Target="../comments40.xml"/><Relationship Id="rId1" Type="http://schemas.openxmlformats.org/officeDocument/2006/relationships/vmlDrawing" Target="../drawings/vmlDrawing4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7"/>
  <dimension ref="A1:Q195"/>
  <sheetViews>
    <sheetView showGridLines="0" zoomScaleNormal="100" workbookViewId="0">
      <selection activeCell="C4" sqref="C4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4.8554687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7" x14ac:dyDescent="0.2">
      <c r="A1" s="62" t="s">
        <v>28</v>
      </c>
      <c r="B1" s="62"/>
      <c r="C1" s="62"/>
      <c r="D1" s="62"/>
      <c r="E1" s="62"/>
      <c r="F1" s="50">
        <v>1</v>
      </c>
      <c r="G1" s="62">
        <v>2019</v>
      </c>
      <c r="H1" s="62"/>
      <c r="I1" s="62"/>
    </row>
    <row r="2" spans="1:17" ht="13.5" thickBot="1" x14ac:dyDescent="0.25">
      <c r="M2" s="53"/>
    </row>
    <row r="3" spans="1:17" ht="13.5" thickTop="1" x14ac:dyDescent="0.2">
      <c r="A3" s="21"/>
      <c r="B3" s="5"/>
      <c r="C3" s="51">
        <v>43463</v>
      </c>
      <c r="D3" s="51">
        <f t="shared" ref="D3:I3" si="0">C3+1</f>
        <v>43464</v>
      </c>
      <c r="E3" s="51">
        <f t="shared" si="0"/>
        <v>43465</v>
      </c>
      <c r="F3" s="51">
        <f t="shared" si="0"/>
        <v>43466</v>
      </c>
      <c r="G3" s="51">
        <f t="shared" si="0"/>
        <v>43467</v>
      </c>
      <c r="H3" s="51">
        <f t="shared" si="0"/>
        <v>43468</v>
      </c>
      <c r="I3" s="51">
        <f t="shared" si="0"/>
        <v>43469</v>
      </c>
      <c r="J3" s="20" t="s">
        <v>12</v>
      </c>
      <c r="K3" s="20" t="s">
        <v>20</v>
      </c>
    </row>
    <row r="4" spans="1:17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7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7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7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7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7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7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N10" s="53">
        <f>AVERAGE(J12,J26,J40,J56,J70,J86,J100)</f>
        <v>0.99489795918367352</v>
      </c>
    </row>
    <row r="11" spans="1:17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7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0.98809523809523814</v>
      </c>
    </row>
    <row r="13" spans="1:17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0.98809523809523814</v>
      </c>
    </row>
    <row r="14" spans="1:17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7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7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  <c r="O16" s="4">
        <v>3</v>
      </c>
      <c r="P16" s="4">
        <v>3.5</v>
      </c>
      <c r="Q16" s="4">
        <f>P16*O16</f>
        <v>10.5</v>
      </c>
    </row>
    <row r="17" spans="1:17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  <c r="O17" s="4">
        <v>3</v>
      </c>
      <c r="P17" s="4">
        <v>3.5</v>
      </c>
      <c r="Q17" s="4">
        <f t="shared" ref="Q17:Q19" si="8">P17*O17</f>
        <v>10.5</v>
      </c>
    </row>
    <row r="18" spans="1:17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  <c r="O18" s="4">
        <v>3</v>
      </c>
      <c r="P18" s="4">
        <v>3</v>
      </c>
      <c r="Q18" s="4">
        <f t="shared" si="8"/>
        <v>9</v>
      </c>
    </row>
    <row r="19" spans="1:17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9">SUM(C19:I19)</f>
        <v>168</v>
      </c>
      <c r="K19" s="27">
        <v>168</v>
      </c>
      <c r="O19" s="4">
        <v>2</v>
      </c>
      <c r="P19" s="4">
        <v>3.5</v>
      </c>
      <c r="Q19" s="4">
        <f t="shared" si="8"/>
        <v>7</v>
      </c>
    </row>
    <row r="20" spans="1:17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6</v>
      </c>
      <c r="H20" s="29">
        <v>0</v>
      </c>
      <c r="I20" s="29">
        <v>0</v>
      </c>
      <c r="J20" s="35">
        <f t="shared" si="9"/>
        <v>6</v>
      </c>
      <c r="K20" s="35">
        <v>0</v>
      </c>
      <c r="Q20" s="4">
        <f>SUM(Q16:Q19)/11</f>
        <v>3.3636363636363638</v>
      </c>
    </row>
    <row r="21" spans="1:17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9"/>
        <v>0</v>
      </c>
      <c r="K21" s="35">
        <v>0</v>
      </c>
    </row>
    <row r="22" spans="1:17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9"/>
        <v>0</v>
      </c>
      <c r="K22" s="35">
        <v>0</v>
      </c>
    </row>
    <row r="23" spans="1:17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9"/>
        <v>0</v>
      </c>
      <c r="K23" s="35">
        <v>0</v>
      </c>
    </row>
    <row r="24" spans="1:17" x14ac:dyDescent="0.2">
      <c r="A24" s="14"/>
      <c r="B24" s="15" t="s">
        <v>11</v>
      </c>
      <c r="C24" s="30">
        <f t="shared" ref="C24:I24" si="10">C20+C22+C23</f>
        <v>0</v>
      </c>
      <c r="D24" s="30">
        <f t="shared" si="10"/>
        <v>0</v>
      </c>
      <c r="E24" s="30">
        <f t="shared" si="10"/>
        <v>0</v>
      </c>
      <c r="F24" s="30">
        <f t="shared" si="10"/>
        <v>0</v>
      </c>
      <c r="G24" s="30">
        <f t="shared" si="10"/>
        <v>6</v>
      </c>
      <c r="H24" s="30">
        <f t="shared" si="10"/>
        <v>0</v>
      </c>
      <c r="I24" s="30">
        <f t="shared" si="10"/>
        <v>0</v>
      </c>
      <c r="J24" s="36">
        <f t="shared" si="9"/>
        <v>6</v>
      </c>
      <c r="K24" s="36">
        <f>K20+K22+K23</f>
        <v>0</v>
      </c>
    </row>
    <row r="25" spans="1:17" x14ac:dyDescent="0.2">
      <c r="A25" s="14"/>
      <c r="B25" s="15" t="s">
        <v>1</v>
      </c>
      <c r="C25" s="30">
        <f t="shared" ref="C25:I25" si="11">C19-C24</f>
        <v>24</v>
      </c>
      <c r="D25" s="30">
        <f t="shared" si="11"/>
        <v>24</v>
      </c>
      <c r="E25" s="30">
        <f t="shared" si="11"/>
        <v>24</v>
      </c>
      <c r="F25" s="30">
        <f t="shared" si="11"/>
        <v>24</v>
      </c>
      <c r="G25" s="30">
        <f t="shared" si="11"/>
        <v>18</v>
      </c>
      <c r="H25" s="30">
        <f t="shared" si="11"/>
        <v>24</v>
      </c>
      <c r="I25" s="30">
        <f t="shared" si="11"/>
        <v>24</v>
      </c>
      <c r="J25" s="36">
        <f t="shared" si="9"/>
        <v>162</v>
      </c>
      <c r="K25" s="36">
        <f>K19-K24</f>
        <v>168</v>
      </c>
    </row>
    <row r="26" spans="1:17" x14ac:dyDescent="0.2">
      <c r="A26" s="14"/>
      <c r="B26" s="38" t="s">
        <v>18</v>
      </c>
      <c r="C26" s="42">
        <f>((C19-C20-C22-C23)/C19)*100%</f>
        <v>1</v>
      </c>
      <c r="D26" s="42">
        <f t="shared" ref="D26:I26" si="12">(D19-D20-D22-D23)/D19</f>
        <v>1</v>
      </c>
      <c r="E26" s="42">
        <f t="shared" si="12"/>
        <v>1</v>
      </c>
      <c r="F26" s="42">
        <f t="shared" si="12"/>
        <v>1</v>
      </c>
      <c r="G26" s="42">
        <f t="shared" si="12"/>
        <v>0.75</v>
      </c>
      <c r="H26" s="42">
        <f t="shared" si="12"/>
        <v>1</v>
      </c>
      <c r="I26" s="42">
        <f t="shared" si="12"/>
        <v>1</v>
      </c>
      <c r="J26" s="43">
        <f>(J19-J20-J22-J23)/J19</f>
        <v>0.9642857142857143</v>
      </c>
      <c r="K26" s="43">
        <f>(K19-K20-K22-K23)/K19</f>
        <v>1</v>
      </c>
    </row>
    <row r="27" spans="1:17" x14ac:dyDescent="0.2">
      <c r="A27" s="14"/>
      <c r="B27" s="38" t="s">
        <v>19</v>
      </c>
      <c r="C27" s="42">
        <f t="shared" ref="C27:I27" si="13">(C19-C20-C22-C23-C21)/C19</f>
        <v>1</v>
      </c>
      <c r="D27" s="42">
        <f t="shared" si="13"/>
        <v>1</v>
      </c>
      <c r="E27" s="42">
        <f t="shared" si="13"/>
        <v>1</v>
      </c>
      <c r="F27" s="42">
        <f t="shared" si="13"/>
        <v>1</v>
      </c>
      <c r="G27" s="42">
        <f t="shared" si="13"/>
        <v>0.75</v>
      </c>
      <c r="H27" s="42">
        <f t="shared" si="13"/>
        <v>1</v>
      </c>
      <c r="I27" s="46">
        <f t="shared" si="13"/>
        <v>1</v>
      </c>
      <c r="J27" s="52">
        <f>(J19-J20-J22-J23-J21)/J19</f>
        <v>0.9642857142857143</v>
      </c>
      <c r="K27" s="47">
        <f>(K19-K20-K22-K23-K21)/K19</f>
        <v>1</v>
      </c>
    </row>
    <row r="28" spans="1:17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7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7" x14ac:dyDescent="0.2">
      <c r="A30" s="16"/>
      <c r="B30" s="57" t="s">
        <v>25</v>
      </c>
      <c r="C30" s="58">
        <f t="shared" ref="C30:I30" si="14">IF(C29&lt;1,C19,C19-C20-C21-C22-C23/C29)/24</f>
        <v>1</v>
      </c>
      <c r="D30" s="58">
        <f t="shared" si="14"/>
        <v>1</v>
      </c>
      <c r="E30" s="58">
        <f t="shared" si="14"/>
        <v>1</v>
      </c>
      <c r="F30" s="58">
        <f t="shared" si="14"/>
        <v>1</v>
      </c>
      <c r="G30" s="58">
        <f t="shared" si="14"/>
        <v>1</v>
      </c>
      <c r="H30" s="58">
        <f t="shared" si="14"/>
        <v>1</v>
      </c>
      <c r="I30" s="59">
        <f t="shared" si="14"/>
        <v>1</v>
      </c>
      <c r="J30" s="60">
        <f>SUM(C30:I30)</f>
        <v>7</v>
      </c>
      <c r="K30" s="61">
        <v>7</v>
      </c>
      <c r="N30" s="31"/>
    </row>
    <row r="31" spans="1:17" x14ac:dyDescent="0.2">
      <c r="A31" s="41"/>
      <c r="B31" s="1" t="s">
        <v>15</v>
      </c>
      <c r="C31" s="25">
        <f t="shared" ref="C31:K31" si="15">IF(C28=0,C27,((C19-C20-C22-C23-C21)/C19)/C28)</f>
        <v>1</v>
      </c>
      <c r="D31" s="25">
        <f t="shared" si="15"/>
        <v>1</v>
      </c>
      <c r="E31" s="25">
        <f t="shared" si="15"/>
        <v>1</v>
      </c>
      <c r="F31" s="25">
        <f t="shared" si="15"/>
        <v>1</v>
      </c>
      <c r="G31" s="25">
        <f t="shared" si="15"/>
        <v>0.75</v>
      </c>
      <c r="H31" s="25">
        <f t="shared" si="15"/>
        <v>1</v>
      </c>
      <c r="I31" s="45">
        <f t="shared" si="15"/>
        <v>1</v>
      </c>
      <c r="J31" s="44">
        <f t="shared" si="15"/>
        <v>0.9642857142857143</v>
      </c>
      <c r="K31" s="44">
        <f t="shared" si="15"/>
        <v>1</v>
      </c>
      <c r="L31" s="55">
        <f>(J28+J40+J56+J72+J116)/5</f>
        <v>0.6</v>
      </c>
    </row>
    <row r="32" spans="1:17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6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6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6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6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6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7">C34+C36+C37</f>
        <v>0</v>
      </c>
      <c r="D38" s="30">
        <f t="shared" si="17"/>
        <v>0</v>
      </c>
      <c r="E38" s="30">
        <f t="shared" si="17"/>
        <v>0</v>
      </c>
      <c r="F38" s="30">
        <f t="shared" si="17"/>
        <v>0</v>
      </c>
      <c r="G38" s="30">
        <f t="shared" si="17"/>
        <v>0</v>
      </c>
      <c r="H38" s="30">
        <f t="shared" si="17"/>
        <v>0</v>
      </c>
      <c r="I38" s="30">
        <f t="shared" si="17"/>
        <v>0</v>
      </c>
      <c r="J38" s="34">
        <f t="shared" si="16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8">C33-C38</f>
        <v>24</v>
      </c>
      <c r="D39" s="30">
        <f t="shared" si="18"/>
        <v>24</v>
      </c>
      <c r="E39" s="30">
        <f t="shared" si="18"/>
        <v>24</v>
      </c>
      <c r="F39" s="30">
        <f t="shared" si="18"/>
        <v>24</v>
      </c>
      <c r="G39" s="30">
        <f t="shared" si="18"/>
        <v>24</v>
      </c>
      <c r="H39" s="30">
        <f t="shared" si="18"/>
        <v>24</v>
      </c>
      <c r="I39" s="30">
        <f t="shared" si="18"/>
        <v>24</v>
      </c>
      <c r="J39" s="34">
        <f t="shared" si="16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9">(D33-D34-D36-D37)/D33</f>
        <v>1</v>
      </c>
      <c r="E40" s="42">
        <f t="shared" si="19"/>
        <v>1</v>
      </c>
      <c r="F40" s="42">
        <f t="shared" si="19"/>
        <v>1</v>
      </c>
      <c r="G40" s="42">
        <f t="shared" si="19"/>
        <v>1</v>
      </c>
      <c r="H40" s="42">
        <f t="shared" si="19"/>
        <v>1</v>
      </c>
      <c r="I40" s="42">
        <f t="shared" si="19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0">(C33-C34-C36-C37-C35)/C33</f>
        <v>1</v>
      </c>
      <c r="D41" s="42">
        <f t="shared" si="20"/>
        <v>1</v>
      </c>
      <c r="E41" s="42">
        <f t="shared" si="20"/>
        <v>1</v>
      </c>
      <c r="F41" s="42">
        <f t="shared" si="20"/>
        <v>1</v>
      </c>
      <c r="G41" s="42">
        <f t="shared" si="20"/>
        <v>1</v>
      </c>
      <c r="H41" s="42">
        <f t="shared" si="20"/>
        <v>1</v>
      </c>
      <c r="I41" s="46">
        <f t="shared" si="20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1">IF(C43&lt;1,C33,C33-C34-C35-C36-C37/C43)/24</f>
        <v>1</v>
      </c>
      <c r="D44" s="58">
        <f t="shared" si="21"/>
        <v>1</v>
      </c>
      <c r="E44" s="58">
        <f t="shared" si="21"/>
        <v>1</v>
      </c>
      <c r="F44" s="58">
        <f t="shared" si="21"/>
        <v>1</v>
      </c>
      <c r="G44" s="58">
        <f t="shared" si="21"/>
        <v>1</v>
      </c>
      <c r="H44" s="58">
        <f t="shared" si="21"/>
        <v>1</v>
      </c>
      <c r="I44" s="59">
        <f t="shared" si="21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2">IF(C42=0,C41,((C33-C34-C36-C37-C35)/C33)/C42)</f>
        <v>1</v>
      </c>
      <c r="D45" s="25">
        <f t="shared" si="22"/>
        <v>1</v>
      </c>
      <c r="E45" s="25">
        <f t="shared" si="22"/>
        <v>1</v>
      </c>
      <c r="F45" s="25">
        <f t="shared" si="22"/>
        <v>1</v>
      </c>
      <c r="G45" s="25">
        <f t="shared" si="22"/>
        <v>1</v>
      </c>
      <c r="H45" s="25">
        <f t="shared" si="22"/>
        <v>1</v>
      </c>
      <c r="I45" s="45">
        <f t="shared" si="22"/>
        <v>1</v>
      </c>
      <c r="J45" s="44">
        <f t="shared" si="22"/>
        <v>1</v>
      </c>
      <c r="K45" s="44">
        <f t="shared" si="22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43463</v>
      </c>
      <c r="D47" s="51">
        <f t="shared" ref="D47:I47" si="23">C47+1</f>
        <v>43464</v>
      </c>
      <c r="E47" s="51">
        <f t="shared" si="23"/>
        <v>43465</v>
      </c>
      <c r="F47" s="51">
        <f t="shared" si="23"/>
        <v>43466</v>
      </c>
      <c r="G47" s="51">
        <f t="shared" si="23"/>
        <v>43467</v>
      </c>
      <c r="H47" s="51">
        <f t="shared" si="23"/>
        <v>43468</v>
      </c>
      <c r="I47" s="51">
        <f t="shared" si="23"/>
        <v>43469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4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4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4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4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4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5">C50+C52+C53</f>
        <v>0</v>
      </c>
      <c r="D54" s="30">
        <f t="shared" si="25"/>
        <v>0</v>
      </c>
      <c r="E54" s="30">
        <f t="shared" si="25"/>
        <v>0</v>
      </c>
      <c r="F54" s="30">
        <f t="shared" si="25"/>
        <v>0</v>
      </c>
      <c r="G54" s="30">
        <f t="shared" si="25"/>
        <v>0</v>
      </c>
      <c r="H54" s="30">
        <f t="shared" si="25"/>
        <v>0</v>
      </c>
      <c r="I54" s="30">
        <f t="shared" si="25"/>
        <v>0</v>
      </c>
      <c r="J54" s="36">
        <f t="shared" si="24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6">C49-C54</f>
        <v>24</v>
      </c>
      <c r="D55" s="30">
        <f t="shared" si="26"/>
        <v>24</v>
      </c>
      <c r="E55" s="30">
        <f t="shared" si="26"/>
        <v>24</v>
      </c>
      <c r="F55" s="30">
        <f t="shared" si="26"/>
        <v>24</v>
      </c>
      <c r="G55" s="30">
        <f t="shared" si="26"/>
        <v>24</v>
      </c>
      <c r="H55" s="30">
        <f t="shared" si="26"/>
        <v>24</v>
      </c>
      <c r="I55" s="30">
        <f t="shared" si="26"/>
        <v>24</v>
      </c>
      <c r="J55" s="36">
        <f t="shared" si="24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7">(D49-D50-D52-D53)/D49</f>
        <v>1</v>
      </c>
      <c r="E56" s="42">
        <f t="shared" si="27"/>
        <v>1</v>
      </c>
      <c r="F56" s="42">
        <f t="shared" si="27"/>
        <v>1</v>
      </c>
      <c r="G56" s="42">
        <f t="shared" si="27"/>
        <v>1</v>
      </c>
      <c r="H56" s="42">
        <f t="shared" si="27"/>
        <v>1</v>
      </c>
      <c r="I56" s="42">
        <f t="shared" si="27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8">(C49-C50-C52-C53-C51)/C49</f>
        <v>1</v>
      </c>
      <c r="D57" s="42">
        <f t="shared" si="28"/>
        <v>1</v>
      </c>
      <c r="E57" s="42">
        <f t="shared" si="28"/>
        <v>1</v>
      </c>
      <c r="F57" s="42">
        <f t="shared" si="28"/>
        <v>1</v>
      </c>
      <c r="G57" s="42">
        <f t="shared" si="28"/>
        <v>1</v>
      </c>
      <c r="H57" s="42">
        <f t="shared" si="28"/>
        <v>1</v>
      </c>
      <c r="I57" s="46">
        <f t="shared" si="28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9">IF(C59&lt;1,C49,C49-C50-C51-C52-C53/C59)/24</f>
        <v>1</v>
      </c>
      <c r="D60" s="58">
        <f t="shared" si="29"/>
        <v>1</v>
      </c>
      <c r="E60" s="58">
        <f t="shared" si="29"/>
        <v>1</v>
      </c>
      <c r="F60" s="58">
        <f t="shared" si="29"/>
        <v>1</v>
      </c>
      <c r="G60" s="58">
        <f t="shared" si="29"/>
        <v>1</v>
      </c>
      <c r="H60" s="58">
        <f t="shared" si="29"/>
        <v>1</v>
      </c>
      <c r="I60" s="59">
        <f t="shared" si="29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30">IF(C58=0,C57,((C49-C50-C52-C53-C51)/C49)/C58)</f>
        <v>1</v>
      </c>
      <c r="D61" s="25">
        <f t="shared" si="30"/>
        <v>1</v>
      </c>
      <c r="E61" s="25">
        <f t="shared" si="30"/>
        <v>1</v>
      </c>
      <c r="F61" s="25">
        <f t="shared" si="30"/>
        <v>1</v>
      </c>
      <c r="G61" s="25">
        <f t="shared" si="30"/>
        <v>1</v>
      </c>
      <c r="H61" s="25">
        <f t="shared" si="30"/>
        <v>1</v>
      </c>
      <c r="I61" s="45">
        <f t="shared" si="30"/>
        <v>1</v>
      </c>
      <c r="J61" s="44">
        <f t="shared" si="30"/>
        <v>1</v>
      </c>
      <c r="K61" s="44">
        <f t="shared" si="30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1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1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1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1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1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2">C64+C66+C67</f>
        <v>0</v>
      </c>
      <c r="D68" s="30">
        <f t="shared" si="32"/>
        <v>0</v>
      </c>
      <c r="E68" s="30">
        <f t="shared" si="32"/>
        <v>0</v>
      </c>
      <c r="F68" s="30">
        <f t="shared" si="32"/>
        <v>0</v>
      </c>
      <c r="G68" s="30">
        <f t="shared" si="32"/>
        <v>0</v>
      </c>
      <c r="H68" s="30">
        <f t="shared" si="32"/>
        <v>0</v>
      </c>
      <c r="I68" s="30">
        <f t="shared" si="32"/>
        <v>0</v>
      </c>
      <c r="J68" s="36">
        <f t="shared" si="31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3">C63-C68</f>
        <v>24</v>
      </c>
      <c r="D69" s="30">
        <f t="shared" si="33"/>
        <v>24</v>
      </c>
      <c r="E69" s="30">
        <f t="shared" si="33"/>
        <v>24</v>
      </c>
      <c r="F69" s="30">
        <f t="shared" si="33"/>
        <v>24</v>
      </c>
      <c r="G69" s="30">
        <f t="shared" si="33"/>
        <v>24</v>
      </c>
      <c r="H69" s="30">
        <f t="shared" si="33"/>
        <v>24</v>
      </c>
      <c r="I69" s="30">
        <f t="shared" si="33"/>
        <v>24</v>
      </c>
      <c r="J69" s="36">
        <f t="shared" si="31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4">(D63-D64-D66-D67)/D63</f>
        <v>1</v>
      </c>
      <c r="E70" s="42">
        <f t="shared" si="34"/>
        <v>1</v>
      </c>
      <c r="F70" s="42">
        <f t="shared" si="34"/>
        <v>1</v>
      </c>
      <c r="G70" s="42">
        <f t="shared" si="34"/>
        <v>1</v>
      </c>
      <c r="H70" s="42">
        <f t="shared" si="34"/>
        <v>1</v>
      </c>
      <c r="I70" s="42">
        <f t="shared" si="34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5">(C63-C64-C66-C67-C65)/C63</f>
        <v>1</v>
      </c>
      <c r="D71" s="42">
        <f t="shared" si="35"/>
        <v>1</v>
      </c>
      <c r="E71" s="42">
        <f t="shared" si="35"/>
        <v>1</v>
      </c>
      <c r="F71" s="42">
        <f t="shared" si="35"/>
        <v>1</v>
      </c>
      <c r="G71" s="42">
        <f t="shared" si="35"/>
        <v>1</v>
      </c>
      <c r="H71" s="42">
        <f t="shared" si="35"/>
        <v>1</v>
      </c>
      <c r="I71" s="46">
        <f t="shared" si="35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6">IF(C73&lt;1,C63,C63-C64-C65-C66-C67/C73)/24</f>
        <v>1</v>
      </c>
      <c r="D74" s="58">
        <f t="shared" si="36"/>
        <v>1</v>
      </c>
      <c r="E74" s="58">
        <f t="shared" si="36"/>
        <v>1</v>
      </c>
      <c r="F74" s="58">
        <f t="shared" si="36"/>
        <v>1</v>
      </c>
      <c r="G74" s="58">
        <f t="shared" si="36"/>
        <v>1</v>
      </c>
      <c r="H74" s="58">
        <f t="shared" si="36"/>
        <v>1</v>
      </c>
      <c r="I74" s="59">
        <f t="shared" si="36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7">IF(C72=0,C71,((C63-C64-C66-C67-C65)/C63)/C72)</f>
        <v>1</v>
      </c>
      <c r="D75" s="25">
        <f t="shared" si="37"/>
        <v>1</v>
      </c>
      <c r="E75" s="25">
        <f t="shared" si="37"/>
        <v>1</v>
      </c>
      <c r="F75" s="25">
        <f t="shared" si="37"/>
        <v>1</v>
      </c>
      <c r="G75" s="25">
        <f t="shared" si="37"/>
        <v>1</v>
      </c>
      <c r="H75" s="25">
        <f t="shared" si="37"/>
        <v>1</v>
      </c>
      <c r="I75" s="45">
        <f t="shared" si="37"/>
        <v>1</v>
      </c>
      <c r="J75" s="44">
        <f t="shared" si="37"/>
        <v>1</v>
      </c>
      <c r="K75" s="44">
        <f t="shared" si="37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43463</v>
      </c>
      <c r="D77" s="51">
        <f t="shared" ref="D77:I77" si="38">C77+1</f>
        <v>43464</v>
      </c>
      <c r="E77" s="51">
        <f t="shared" si="38"/>
        <v>43465</v>
      </c>
      <c r="F77" s="51">
        <f t="shared" si="38"/>
        <v>43466</v>
      </c>
      <c r="G77" s="51">
        <f t="shared" si="38"/>
        <v>43467</v>
      </c>
      <c r="H77" s="51">
        <f t="shared" si="38"/>
        <v>43468</v>
      </c>
      <c r="I77" s="51">
        <f t="shared" si="38"/>
        <v>43469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9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9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9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9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9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0">C80+C82+C83</f>
        <v>0</v>
      </c>
      <c r="D84" s="30">
        <f t="shared" si="40"/>
        <v>0</v>
      </c>
      <c r="E84" s="30">
        <f t="shared" si="40"/>
        <v>0</v>
      </c>
      <c r="F84" s="30">
        <f t="shared" si="40"/>
        <v>0</v>
      </c>
      <c r="G84" s="30">
        <f t="shared" si="40"/>
        <v>0</v>
      </c>
      <c r="H84" s="30">
        <f t="shared" si="40"/>
        <v>0</v>
      </c>
      <c r="I84" s="30">
        <f t="shared" si="40"/>
        <v>0</v>
      </c>
      <c r="J84" s="36">
        <f t="shared" si="39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1">C79-C84</f>
        <v>24</v>
      </c>
      <c r="D85" s="30">
        <f t="shared" si="41"/>
        <v>24</v>
      </c>
      <c r="E85" s="30">
        <f t="shared" si="41"/>
        <v>24</v>
      </c>
      <c r="F85" s="30">
        <f t="shared" si="41"/>
        <v>24</v>
      </c>
      <c r="G85" s="30">
        <f t="shared" si="41"/>
        <v>24</v>
      </c>
      <c r="H85" s="30">
        <f t="shared" si="41"/>
        <v>24</v>
      </c>
      <c r="I85" s="30">
        <f t="shared" si="41"/>
        <v>24</v>
      </c>
      <c r="J85" s="36">
        <f t="shared" si="39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2">(D79-D80-D82-D83)/D79</f>
        <v>1</v>
      </c>
      <c r="E86" s="42">
        <f t="shared" si="42"/>
        <v>1</v>
      </c>
      <c r="F86" s="42">
        <f t="shared" si="42"/>
        <v>1</v>
      </c>
      <c r="G86" s="42">
        <f t="shared" si="42"/>
        <v>1</v>
      </c>
      <c r="H86" s="42">
        <f t="shared" si="42"/>
        <v>1</v>
      </c>
      <c r="I86" s="42">
        <f t="shared" si="42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3">(C79-C80-C82-C83-C81)/C79</f>
        <v>1</v>
      </c>
      <c r="D87" s="42">
        <f t="shared" si="43"/>
        <v>1</v>
      </c>
      <c r="E87" s="42">
        <f t="shared" si="43"/>
        <v>1</v>
      </c>
      <c r="F87" s="42">
        <f t="shared" si="43"/>
        <v>1</v>
      </c>
      <c r="G87" s="42">
        <f t="shared" si="43"/>
        <v>1</v>
      </c>
      <c r="H87" s="42">
        <f t="shared" si="43"/>
        <v>1</v>
      </c>
      <c r="I87" s="46">
        <f t="shared" si="43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4">IF(C89&lt;1,C79,C79-C80-C81-C82-C83/C89)/24</f>
        <v>1</v>
      </c>
      <c r="D90" s="58">
        <f t="shared" si="44"/>
        <v>1</v>
      </c>
      <c r="E90" s="58">
        <f t="shared" si="44"/>
        <v>1</v>
      </c>
      <c r="F90" s="58">
        <f t="shared" si="44"/>
        <v>1</v>
      </c>
      <c r="G90" s="58">
        <f t="shared" si="44"/>
        <v>1</v>
      </c>
      <c r="H90" s="58">
        <f t="shared" si="44"/>
        <v>1</v>
      </c>
      <c r="I90" s="59">
        <f t="shared" si="44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5">IF(C88=0,C87,((C79-C80-C82-C83-C81)/C79)/C88)</f>
        <v>1</v>
      </c>
      <c r="D91" s="25">
        <f t="shared" si="45"/>
        <v>1</v>
      </c>
      <c r="E91" s="25">
        <f t="shared" si="45"/>
        <v>1</v>
      </c>
      <c r="F91" s="25">
        <f t="shared" si="45"/>
        <v>1</v>
      </c>
      <c r="G91" s="25">
        <f t="shared" si="45"/>
        <v>1</v>
      </c>
      <c r="H91" s="25">
        <f t="shared" si="45"/>
        <v>1</v>
      </c>
      <c r="I91" s="45">
        <f t="shared" si="45"/>
        <v>1</v>
      </c>
      <c r="J91" s="44">
        <f t="shared" si="45"/>
        <v>1</v>
      </c>
      <c r="K91" s="44">
        <f t="shared" si="45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6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6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6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6"/>
        <v>0</v>
      </c>
      <c r="K96" s="35">
        <v>0</v>
      </c>
    </row>
    <row r="97" spans="1:14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6"/>
        <v>0</v>
      </c>
      <c r="K97" s="35">
        <v>0</v>
      </c>
    </row>
    <row r="98" spans="1:14" x14ac:dyDescent="0.2">
      <c r="A98" s="14"/>
      <c r="B98" s="15" t="s">
        <v>11</v>
      </c>
      <c r="C98" s="30">
        <f t="shared" ref="C98:I98" si="47">C94+C96+C97</f>
        <v>0</v>
      </c>
      <c r="D98" s="30">
        <f t="shared" si="47"/>
        <v>0</v>
      </c>
      <c r="E98" s="30">
        <f t="shared" si="47"/>
        <v>0</v>
      </c>
      <c r="F98" s="30">
        <f t="shared" si="47"/>
        <v>0</v>
      </c>
      <c r="G98" s="30">
        <f t="shared" si="47"/>
        <v>0</v>
      </c>
      <c r="H98" s="30">
        <f t="shared" si="47"/>
        <v>0</v>
      </c>
      <c r="I98" s="30">
        <f t="shared" si="47"/>
        <v>0</v>
      </c>
      <c r="J98" s="36">
        <f t="shared" si="46"/>
        <v>0</v>
      </c>
      <c r="K98" s="36">
        <f>K94+K96+K97</f>
        <v>0</v>
      </c>
    </row>
    <row r="99" spans="1:14" x14ac:dyDescent="0.2">
      <c r="A99" s="14"/>
      <c r="B99" s="15" t="s">
        <v>1</v>
      </c>
      <c r="C99" s="30">
        <f t="shared" ref="C99:I99" si="48">C93-C98</f>
        <v>24</v>
      </c>
      <c r="D99" s="30">
        <f t="shared" si="48"/>
        <v>24</v>
      </c>
      <c r="E99" s="30">
        <f t="shared" si="48"/>
        <v>24</v>
      </c>
      <c r="F99" s="30">
        <f t="shared" si="48"/>
        <v>24</v>
      </c>
      <c r="G99" s="30">
        <f t="shared" si="48"/>
        <v>24</v>
      </c>
      <c r="H99" s="30">
        <f t="shared" si="48"/>
        <v>24</v>
      </c>
      <c r="I99" s="30">
        <f t="shared" si="48"/>
        <v>24</v>
      </c>
      <c r="J99" s="36">
        <f t="shared" si="46"/>
        <v>168</v>
      </c>
      <c r="K99" s="36">
        <f>K93-K98</f>
        <v>168</v>
      </c>
    </row>
    <row r="100" spans="1:14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9">(D93-D94-D96-D97)/D93</f>
        <v>1</v>
      </c>
      <c r="E100" s="42">
        <f t="shared" si="49"/>
        <v>1</v>
      </c>
      <c r="F100" s="42">
        <f t="shared" si="49"/>
        <v>1</v>
      </c>
      <c r="G100" s="42">
        <f t="shared" si="49"/>
        <v>1</v>
      </c>
      <c r="H100" s="42">
        <f t="shared" si="49"/>
        <v>1</v>
      </c>
      <c r="I100" s="42">
        <f t="shared" si="49"/>
        <v>1</v>
      </c>
      <c r="J100" s="43">
        <f>(J93-J94-J96-J97)/J93</f>
        <v>1</v>
      </c>
      <c r="K100" s="43">
        <f>(K93-K94-K96-K97)/K93</f>
        <v>1</v>
      </c>
    </row>
    <row r="101" spans="1:14" x14ac:dyDescent="0.2">
      <c r="A101" s="14"/>
      <c r="B101" s="38" t="s">
        <v>19</v>
      </c>
      <c r="C101" s="42">
        <f t="shared" ref="C101:I101" si="50">(C93-C94-C96-C97-C95)/C93</f>
        <v>1</v>
      </c>
      <c r="D101" s="42">
        <f t="shared" si="50"/>
        <v>1</v>
      </c>
      <c r="E101" s="42">
        <f t="shared" si="50"/>
        <v>1</v>
      </c>
      <c r="F101" s="42">
        <f t="shared" si="50"/>
        <v>1</v>
      </c>
      <c r="G101" s="42">
        <f t="shared" si="50"/>
        <v>1</v>
      </c>
      <c r="H101" s="42">
        <f t="shared" si="50"/>
        <v>1</v>
      </c>
      <c r="I101" s="46">
        <f t="shared" si="50"/>
        <v>1</v>
      </c>
      <c r="J101" s="52">
        <f>(J93-J94-J96-J97-J95)/J93</f>
        <v>1</v>
      </c>
      <c r="K101" s="47">
        <f>(K93-K94-K96-K97-K95)/K93</f>
        <v>1</v>
      </c>
    </row>
    <row r="102" spans="1:14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4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4" x14ac:dyDescent="0.2">
      <c r="A104" s="16"/>
      <c r="B104" s="57" t="s">
        <v>25</v>
      </c>
      <c r="C104" s="58">
        <f t="shared" ref="C104:I104" si="51">IF(C103&lt;1,C93,C93-C94-C95-C96-C97/C103)/24</f>
        <v>1</v>
      </c>
      <c r="D104" s="58">
        <f t="shared" si="51"/>
        <v>1</v>
      </c>
      <c r="E104" s="58">
        <f t="shared" si="51"/>
        <v>1</v>
      </c>
      <c r="F104" s="58">
        <f t="shared" si="51"/>
        <v>1</v>
      </c>
      <c r="G104" s="58">
        <f t="shared" si="51"/>
        <v>1</v>
      </c>
      <c r="H104" s="58">
        <f t="shared" si="51"/>
        <v>1</v>
      </c>
      <c r="I104" s="59">
        <f t="shared" si="51"/>
        <v>1</v>
      </c>
      <c r="J104" s="60">
        <f>SUM(C104:I104)</f>
        <v>7</v>
      </c>
      <c r="K104" s="61">
        <v>7</v>
      </c>
    </row>
    <row r="105" spans="1:14" x14ac:dyDescent="0.2">
      <c r="A105" s="41"/>
      <c r="B105" s="1" t="s">
        <v>15</v>
      </c>
      <c r="C105" s="25">
        <f t="shared" ref="C105:K105" si="52">IF(C102=0,C101,((C93-C94-C96-C97-C95)/C93)/C102)</f>
        <v>1</v>
      </c>
      <c r="D105" s="25">
        <f t="shared" si="52"/>
        <v>1</v>
      </c>
      <c r="E105" s="25">
        <f t="shared" si="52"/>
        <v>1</v>
      </c>
      <c r="F105" s="25">
        <f t="shared" si="52"/>
        <v>1</v>
      </c>
      <c r="G105" s="25">
        <f t="shared" si="52"/>
        <v>1</v>
      </c>
      <c r="H105" s="25">
        <f t="shared" si="52"/>
        <v>1</v>
      </c>
      <c r="I105" s="45">
        <f t="shared" si="52"/>
        <v>1</v>
      </c>
      <c r="J105" s="44">
        <f t="shared" si="52"/>
        <v>1</v>
      </c>
      <c r="K105" s="44">
        <f t="shared" si="52"/>
        <v>1</v>
      </c>
    </row>
    <row r="106" spans="1:14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  <c r="N106" s="53">
        <f>AVERAGE(J100,J86,J70,J56,J40,J26,J12)</f>
        <v>0.99489795918367352</v>
      </c>
    </row>
    <row r="107" spans="1:14" ht="13.5" thickTop="1" x14ac:dyDescent="0.2">
      <c r="A107" s="21"/>
      <c r="B107" s="5"/>
      <c r="C107" s="51">
        <f>C77</f>
        <v>43463</v>
      </c>
      <c r="D107" s="51">
        <f t="shared" ref="D107:I107" si="53">C107+1</f>
        <v>43464</v>
      </c>
      <c r="E107" s="51">
        <f t="shared" si="53"/>
        <v>43465</v>
      </c>
      <c r="F107" s="51">
        <f t="shared" si="53"/>
        <v>43466</v>
      </c>
      <c r="G107" s="51">
        <f t="shared" si="53"/>
        <v>43467</v>
      </c>
      <c r="H107" s="51">
        <f t="shared" si="53"/>
        <v>43468</v>
      </c>
      <c r="I107" s="51">
        <f t="shared" si="53"/>
        <v>43469</v>
      </c>
      <c r="J107" s="20" t="s">
        <v>12</v>
      </c>
      <c r="K107" s="20"/>
      <c r="M107" s="31"/>
    </row>
    <row r="108" spans="1:14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4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4">SUM(C109:I109)</f>
        <v>168</v>
      </c>
      <c r="K109" s="27">
        <v>168</v>
      </c>
      <c r="L109" s="55"/>
    </row>
    <row r="110" spans="1:14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4"/>
        <v>0</v>
      </c>
      <c r="K110" s="35">
        <v>0</v>
      </c>
    </row>
    <row r="111" spans="1:14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4"/>
        <v>168</v>
      </c>
      <c r="K111" s="35">
        <v>0</v>
      </c>
    </row>
    <row r="112" spans="1:14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4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4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5">C110+C112+C113</f>
        <v>0</v>
      </c>
      <c r="D114" s="30">
        <f t="shared" si="55"/>
        <v>0</v>
      </c>
      <c r="E114" s="30">
        <f t="shared" si="55"/>
        <v>0</v>
      </c>
      <c r="F114" s="30">
        <f t="shared" si="55"/>
        <v>0</v>
      </c>
      <c r="G114" s="30">
        <f t="shared" si="55"/>
        <v>0</v>
      </c>
      <c r="H114" s="30">
        <f t="shared" si="55"/>
        <v>0</v>
      </c>
      <c r="I114" s="30">
        <f t="shared" si="55"/>
        <v>0</v>
      </c>
      <c r="J114" s="36">
        <f t="shared" si="54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6">C109-C114</f>
        <v>24</v>
      </c>
      <c r="D115" s="30">
        <f t="shared" si="56"/>
        <v>24</v>
      </c>
      <c r="E115" s="30">
        <f t="shared" si="56"/>
        <v>24</v>
      </c>
      <c r="F115" s="30">
        <f t="shared" si="56"/>
        <v>24</v>
      </c>
      <c r="G115" s="30">
        <f t="shared" si="56"/>
        <v>24</v>
      </c>
      <c r="H115" s="30">
        <f t="shared" si="56"/>
        <v>24</v>
      </c>
      <c r="I115" s="30">
        <f t="shared" si="56"/>
        <v>24</v>
      </c>
      <c r="J115" s="36">
        <f t="shared" si="54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57">(D109-D110-D112-D113)/D109</f>
        <v>1</v>
      </c>
      <c r="E116" s="42">
        <f t="shared" si="57"/>
        <v>1</v>
      </c>
      <c r="F116" s="42">
        <f t="shared" si="57"/>
        <v>1</v>
      </c>
      <c r="G116" s="42">
        <f t="shared" si="57"/>
        <v>1</v>
      </c>
      <c r="H116" s="42">
        <f t="shared" si="57"/>
        <v>1</v>
      </c>
      <c r="I116" s="42">
        <f t="shared" si="57"/>
        <v>1</v>
      </c>
      <c r="J116" s="43">
        <f>(J109-J110-J112-J113)/J109</f>
        <v>1</v>
      </c>
      <c r="K116" s="43">
        <f>(K109-K110-K112-K113)/K109</f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58">(C109-C110-C112-C113-C111)/C109</f>
        <v>0</v>
      </c>
      <c r="D117" s="42">
        <f t="shared" si="58"/>
        <v>0</v>
      </c>
      <c r="E117" s="42">
        <f t="shared" si="58"/>
        <v>0</v>
      </c>
      <c r="F117" s="42">
        <f t="shared" si="58"/>
        <v>0</v>
      </c>
      <c r="G117" s="42">
        <f t="shared" si="58"/>
        <v>0</v>
      </c>
      <c r="H117" s="42">
        <f t="shared" si="58"/>
        <v>0</v>
      </c>
      <c r="I117" s="46">
        <f t="shared" si="58"/>
        <v>0</v>
      </c>
      <c r="J117" s="52">
        <f>(J109-J110-J112-J113-J111)/J109</f>
        <v>0</v>
      </c>
      <c r="K117" s="47">
        <f>(K109-K110-K112-K113-K111)/K109</f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9">IF(C119&lt;1,C109,C109-C110-C111-C112-C113/C119)/24</f>
        <v>1</v>
      </c>
      <c r="D120" s="58">
        <f t="shared" si="59"/>
        <v>1</v>
      </c>
      <c r="E120" s="58">
        <f t="shared" si="59"/>
        <v>1</v>
      </c>
      <c r="F120" s="58">
        <f t="shared" si="59"/>
        <v>1</v>
      </c>
      <c r="G120" s="58">
        <f t="shared" si="59"/>
        <v>1</v>
      </c>
      <c r="H120" s="58">
        <f t="shared" si="59"/>
        <v>1</v>
      </c>
      <c r="I120" s="59">
        <f t="shared" si="5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60">IF(C118=0,C117,((C109-C110-C112-C113-C111)/C109)/C118)</f>
        <v>0</v>
      </c>
      <c r="D121" s="25">
        <f t="shared" si="60"/>
        <v>0</v>
      </c>
      <c r="E121" s="25">
        <f t="shared" si="60"/>
        <v>0</v>
      </c>
      <c r="F121" s="25">
        <f t="shared" si="60"/>
        <v>0</v>
      </c>
      <c r="G121" s="25">
        <f t="shared" si="60"/>
        <v>0</v>
      </c>
      <c r="H121" s="25">
        <f t="shared" si="60"/>
        <v>0</v>
      </c>
      <c r="I121" s="45">
        <f t="shared" si="60"/>
        <v>0</v>
      </c>
      <c r="J121" s="44">
        <f t="shared" si="60"/>
        <v>0</v>
      </c>
      <c r="K121" s="44">
        <f t="shared" si="60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43463</v>
      </c>
      <c r="D123" s="51">
        <f t="shared" ref="D123:I123" si="61">C123+1</f>
        <v>43464</v>
      </c>
      <c r="E123" s="51">
        <f t="shared" si="61"/>
        <v>43465</v>
      </c>
      <c r="F123" s="51">
        <f t="shared" si="61"/>
        <v>43466</v>
      </c>
      <c r="G123" s="51">
        <f t="shared" si="61"/>
        <v>43467</v>
      </c>
      <c r="H123" s="51">
        <f t="shared" si="61"/>
        <v>43468</v>
      </c>
      <c r="I123" s="51">
        <f t="shared" si="61"/>
        <v>43469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2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2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2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2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2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3">C126+C128+C129</f>
        <v>0</v>
      </c>
      <c r="D130" s="30">
        <f t="shared" si="63"/>
        <v>0</v>
      </c>
      <c r="E130" s="30">
        <f t="shared" si="63"/>
        <v>0</v>
      </c>
      <c r="F130" s="30">
        <f t="shared" si="63"/>
        <v>0</v>
      </c>
      <c r="G130" s="30">
        <f t="shared" si="63"/>
        <v>0</v>
      </c>
      <c r="H130" s="30">
        <f t="shared" si="63"/>
        <v>0</v>
      </c>
      <c r="I130" s="30">
        <f t="shared" si="63"/>
        <v>0</v>
      </c>
      <c r="J130" s="36">
        <f t="shared" si="62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4">C125-C130</f>
        <v>24</v>
      </c>
      <c r="D131" s="30">
        <f t="shared" si="64"/>
        <v>24</v>
      </c>
      <c r="E131" s="30">
        <f t="shared" si="64"/>
        <v>24</v>
      </c>
      <c r="F131" s="30">
        <f t="shared" si="64"/>
        <v>24</v>
      </c>
      <c r="G131" s="30">
        <f t="shared" si="64"/>
        <v>24</v>
      </c>
      <c r="H131" s="30">
        <f t="shared" si="64"/>
        <v>24</v>
      </c>
      <c r="I131" s="30">
        <f t="shared" si="64"/>
        <v>24</v>
      </c>
      <c r="J131" s="36">
        <f t="shared" si="62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5">(D125-D126-D128-D129)/D125</f>
        <v>1</v>
      </c>
      <c r="E132" s="42">
        <f t="shared" si="65"/>
        <v>1</v>
      </c>
      <c r="F132" s="42">
        <f t="shared" si="65"/>
        <v>1</v>
      </c>
      <c r="G132" s="42">
        <f t="shared" si="65"/>
        <v>1</v>
      </c>
      <c r="H132" s="42">
        <f t="shared" si="65"/>
        <v>1</v>
      </c>
      <c r="I132" s="42">
        <f t="shared" si="65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66">(C125-C126-C128-C129-C127)/C125</f>
        <v>0</v>
      </c>
      <c r="D133" s="42">
        <f t="shared" si="66"/>
        <v>0</v>
      </c>
      <c r="E133" s="42">
        <f t="shared" si="66"/>
        <v>0</v>
      </c>
      <c r="F133" s="42">
        <f t="shared" si="66"/>
        <v>0</v>
      </c>
      <c r="G133" s="42">
        <f t="shared" si="66"/>
        <v>0</v>
      </c>
      <c r="H133" s="42">
        <f t="shared" si="66"/>
        <v>0</v>
      </c>
      <c r="I133" s="46">
        <f t="shared" si="66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7">IF(C135&lt;1,C125,C125-C126-C127-C128-C129/C135)/24</f>
        <v>1</v>
      </c>
      <c r="D136" s="58">
        <f t="shared" si="67"/>
        <v>1</v>
      </c>
      <c r="E136" s="58">
        <f t="shared" si="67"/>
        <v>1</v>
      </c>
      <c r="F136" s="58">
        <f t="shared" si="67"/>
        <v>1</v>
      </c>
      <c r="G136" s="58">
        <f t="shared" si="67"/>
        <v>1</v>
      </c>
      <c r="H136" s="58">
        <f t="shared" si="67"/>
        <v>1</v>
      </c>
      <c r="I136" s="59">
        <f t="shared" si="67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8">IF(C134=0,C133,((C125-C126-C128-C129-C127)/C125)/C134)</f>
        <v>0</v>
      </c>
      <c r="D137" s="25">
        <f t="shared" si="68"/>
        <v>0</v>
      </c>
      <c r="E137" s="25">
        <f t="shared" si="68"/>
        <v>0</v>
      </c>
      <c r="F137" s="25">
        <f t="shared" si="68"/>
        <v>0</v>
      </c>
      <c r="G137" s="25">
        <f t="shared" si="68"/>
        <v>0</v>
      </c>
      <c r="H137" s="25">
        <f t="shared" si="68"/>
        <v>0</v>
      </c>
      <c r="I137" s="45">
        <f t="shared" si="68"/>
        <v>0</v>
      </c>
      <c r="J137" s="44">
        <f t="shared" si="68"/>
        <v>0</v>
      </c>
      <c r="K137" s="44">
        <f t="shared" si="68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9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9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9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9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9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0">C140+C142+C143</f>
        <v>0</v>
      </c>
      <c r="D144" s="30">
        <f t="shared" si="70"/>
        <v>0</v>
      </c>
      <c r="E144" s="30">
        <f t="shared" si="70"/>
        <v>0</v>
      </c>
      <c r="F144" s="30">
        <f t="shared" si="70"/>
        <v>0</v>
      </c>
      <c r="G144" s="30">
        <f t="shared" si="70"/>
        <v>0</v>
      </c>
      <c r="H144" s="30">
        <f t="shared" si="70"/>
        <v>0</v>
      </c>
      <c r="I144" s="30">
        <f t="shared" si="70"/>
        <v>0</v>
      </c>
      <c r="J144" s="36">
        <f t="shared" si="69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1">C139-C144</f>
        <v>24</v>
      </c>
      <c r="D145" s="30">
        <f t="shared" si="71"/>
        <v>24</v>
      </c>
      <c r="E145" s="30">
        <f t="shared" si="71"/>
        <v>24</v>
      </c>
      <c r="F145" s="30">
        <f t="shared" si="71"/>
        <v>24</v>
      </c>
      <c r="G145" s="30">
        <f t="shared" si="71"/>
        <v>24</v>
      </c>
      <c r="H145" s="30">
        <f t="shared" si="71"/>
        <v>24</v>
      </c>
      <c r="I145" s="30">
        <f t="shared" si="71"/>
        <v>24</v>
      </c>
      <c r="J145" s="36">
        <f t="shared" si="69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2">(D139-D140-D142-D143)/D139</f>
        <v>1</v>
      </c>
      <c r="E146" s="42">
        <f t="shared" si="72"/>
        <v>1</v>
      </c>
      <c r="F146" s="42">
        <f t="shared" si="72"/>
        <v>1</v>
      </c>
      <c r="G146" s="42">
        <f t="shared" si="72"/>
        <v>1</v>
      </c>
      <c r="H146" s="42">
        <f t="shared" si="72"/>
        <v>1</v>
      </c>
      <c r="I146" s="42">
        <f t="shared" si="72"/>
        <v>1</v>
      </c>
      <c r="J146" s="43">
        <f>(J139-J140-J142-J143)/J139</f>
        <v>1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73">(C139-C140-C142-C143-C141)/C139</f>
        <v>0</v>
      </c>
      <c r="D147" s="42">
        <f t="shared" si="73"/>
        <v>0</v>
      </c>
      <c r="E147" s="42">
        <f t="shared" si="73"/>
        <v>0</v>
      </c>
      <c r="F147" s="42">
        <f t="shared" si="73"/>
        <v>0</v>
      </c>
      <c r="G147" s="42">
        <f t="shared" si="73"/>
        <v>0</v>
      </c>
      <c r="H147" s="42">
        <f t="shared" si="73"/>
        <v>0</v>
      </c>
      <c r="I147" s="46">
        <f t="shared" si="73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4">IF(C149&lt;1,C139,C139-C140-C141-C142-C143/C149)/24</f>
        <v>1</v>
      </c>
      <c r="D150" s="58">
        <f t="shared" si="74"/>
        <v>1</v>
      </c>
      <c r="E150" s="58">
        <f t="shared" si="74"/>
        <v>1</v>
      </c>
      <c r="F150" s="58">
        <f t="shared" si="74"/>
        <v>1</v>
      </c>
      <c r="G150" s="58">
        <f t="shared" si="74"/>
        <v>1</v>
      </c>
      <c r="H150" s="58">
        <f t="shared" si="74"/>
        <v>1</v>
      </c>
      <c r="I150" s="59">
        <f t="shared" si="74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5">IF(C148=0,C147,((C139-C140-C142-C143-C141)/C139)/C148)</f>
        <v>0</v>
      </c>
      <c r="D151" s="25">
        <f t="shared" si="75"/>
        <v>0</v>
      </c>
      <c r="E151" s="25">
        <f t="shared" si="75"/>
        <v>0</v>
      </c>
      <c r="F151" s="25">
        <f t="shared" si="75"/>
        <v>0</v>
      </c>
      <c r="G151" s="25">
        <f t="shared" si="75"/>
        <v>0</v>
      </c>
      <c r="H151" s="25">
        <f t="shared" si="75"/>
        <v>0</v>
      </c>
      <c r="I151" s="45">
        <f t="shared" si="75"/>
        <v>0</v>
      </c>
      <c r="J151" s="44">
        <f t="shared" si="75"/>
        <v>0</v>
      </c>
      <c r="K151" s="44">
        <f t="shared" si="75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6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6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6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6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6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7">C154+C156+C157</f>
        <v>0</v>
      </c>
      <c r="D158" s="30">
        <f t="shared" si="77"/>
        <v>0</v>
      </c>
      <c r="E158" s="30">
        <f t="shared" si="77"/>
        <v>0</v>
      </c>
      <c r="F158" s="30">
        <f t="shared" si="77"/>
        <v>0</v>
      </c>
      <c r="G158" s="30">
        <f t="shared" si="77"/>
        <v>0</v>
      </c>
      <c r="H158" s="30">
        <f t="shared" si="77"/>
        <v>0</v>
      </c>
      <c r="I158" s="30">
        <f t="shared" si="77"/>
        <v>0</v>
      </c>
      <c r="J158" s="36">
        <f t="shared" si="76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8">C153-C158</f>
        <v>24</v>
      </c>
      <c r="D159" s="30">
        <f t="shared" si="78"/>
        <v>24</v>
      </c>
      <c r="E159" s="30">
        <f t="shared" si="78"/>
        <v>24</v>
      </c>
      <c r="F159" s="30">
        <f t="shared" si="78"/>
        <v>24</v>
      </c>
      <c r="G159" s="30">
        <f t="shared" si="78"/>
        <v>24</v>
      </c>
      <c r="H159" s="30">
        <f t="shared" si="78"/>
        <v>24</v>
      </c>
      <c r="I159" s="30">
        <f t="shared" si="78"/>
        <v>24</v>
      </c>
      <c r="J159" s="36">
        <f t="shared" si="76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79">(D153-D154-D156-D157)/D153</f>
        <v>1</v>
      </c>
      <c r="E160" s="42">
        <f t="shared" si="79"/>
        <v>1</v>
      </c>
      <c r="F160" s="42">
        <f t="shared" si="79"/>
        <v>1</v>
      </c>
      <c r="G160" s="42">
        <f t="shared" si="79"/>
        <v>1</v>
      </c>
      <c r="H160" s="42">
        <f t="shared" si="79"/>
        <v>1</v>
      </c>
      <c r="I160" s="42">
        <f t="shared" si="79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80">(C153-C154-C156-C157-C155)/C153</f>
        <v>0</v>
      </c>
      <c r="D161" s="42">
        <f t="shared" si="80"/>
        <v>0</v>
      </c>
      <c r="E161" s="42">
        <f t="shared" si="80"/>
        <v>0</v>
      </c>
      <c r="F161" s="42">
        <f t="shared" si="80"/>
        <v>0</v>
      </c>
      <c r="G161" s="42">
        <f t="shared" si="80"/>
        <v>0</v>
      </c>
      <c r="H161" s="42">
        <f t="shared" si="80"/>
        <v>0</v>
      </c>
      <c r="I161" s="46">
        <f t="shared" si="80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1">IF(C163&lt;1,C153,C153-C154-C155-C156-C157/C163)/24</f>
        <v>1</v>
      </c>
      <c r="D164" s="58">
        <f t="shared" si="81"/>
        <v>1</v>
      </c>
      <c r="E164" s="58">
        <f t="shared" si="81"/>
        <v>1</v>
      </c>
      <c r="F164" s="58">
        <f t="shared" si="81"/>
        <v>1</v>
      </c>
      <c r="G164" s="58">
        <f t="shared" si="81"/>
        <v>1</v>
      </c>
      <c r="H164" s="58">
        <f t="shared" si="81"/>
        <v>1</v>
      </c>
      <c r="I164" s="59">
        <f t="shared" si="81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2">IF(C162=0,C161,((C153-C154-C156-C157-C155)/C153)/C162)</f>
        <v>0</v>
      </c>
      <c r="D165" s="25">
        <f t="shared" si="82"/>
        <v>0</v>
      </c>
      <c r="E165" s="25">
        <f t="shared" si="82"/>
        <v>0</v>
      </c>
      <c r="F165" s="25">
        <f t="shared" si="82"/>
        <v>0</v>
      </c>
      <c r="G165" s="25">
        <f t="shared" si="82"/>
        <v>0</v>
      </c>
      <c r="H165" s="25">
        <f t="shared" si="82"/>
        <v>0</v>
      </c>
      <c r="I165" s="45">
        <f t="shared" si="82"/>
        <v>0</v>
      </c>
      <c r="J165" s="44">
        <f t="shared" si="82"/>
        <v>0</v>
      </c>
      <c r="K165" s="44">
        <f t="shared" si="8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4">C168+C170+C171</f>
        <v>0</v>
      </c>
      <c r="D172" s="30">
        <f t="shared" si="84"/>
        <v>0</v>
      </c>
      <c r="E172" s="30">
        <f t="shared" si="84"/>
        <v>0</v>
      </c>
      <c r="F172" s="30">
        <f t="shared" si="84"/>
        <v>0</v>
      </c>
      <c r="G172" s="30">
        <f t="shared" si="84"/>
        <v>0</v>
      </c>
      <c r="H172" s="30">
        <f t="shared" si="84"/>
        <v>0</v>
      </c>
      <c r="I172" s="30">
        <f t="shared" si="84"/>
        <v>0</v>
      </c>
      <c r="J172" s="36">
        <f t="shared" si="8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5">C167-C172</f>
        <v>24</v>
      </c>
      <c r="D173" s="30">
        <f t="shared" si="85"/>
        <v>24</v>
      </c>
      <c r="E173" s="30">
        <f t="shared" si="85"/>
        <v>24</v>
      </c>
      <c r="F173" s="30">
        <f t="shared" si="85"/>
        <v>24</v>
      </c>
      <c r="G173" s="30">
        <f t="shared" si="85"/>
        <v>24</v>
      </c>
      <c r="H173" s="30">
        <f t="shared" si="85"/>
        <v>24</v>
      </c>
      <c r="I173" s="30">
        <f t="shared" si="85"/>
        <v>24</v>
      </c>
      <c r="J173" s="36">
        <f t="shared" si="8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86">(D167-D168-D170-D171)/D167</f>
        <v>1</v>
      </c>
      <c r="E174" s="42">
        <f t="shared" si="86"/>
        <v>1</v>
      </c>
      <c r="F174" s="42">
        <f t="shared" si="86"/>
        <v>1</v>
      </c>
      <c r="G174" s="42">
        <f t="shared" si="86"/>
        <v>1</v>
      </c>
      <c r="H174" s="42">
        <f t="shared" si="86"/>
        <v>1</v>
      </c>
      <c r="I174" s="42">
        <f t="shared" si="86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87">(C167-C168-C170-C171-C169)/C167</f>
        <v>0</v>
      </c>
      <c r="D175" s="42">
        <f t="shared" si="87"/>
        <v>0</v>
      </c>
      <c r="E175" s="42">
        <f t="shared" si="87"/>
        <v>0</v>
      </c>
      <c r="F175" s="42">
        <f t="shared" si="87"/>
        <v>0</v>
      </c>
      <c r="G175" s="42">
        <f t="shared" si="87"/>
        <v>0</v>
      </c>
      <c r="H175" s="42">
        <f t="shared" si="87"/>
        <v>0</v>
      </c>
      <c r="I175" s="46">
        <f t="shared" si="87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8">IF(C177&lt;1,C167,C167-C168-C169-C170-C171/C177)/24</f>
        <v>1</v>
      </c>
      <c r="D178" s="58">
        <f t="shared" si="88"/>
        <v>1</v>
      </c>
      <c r="E178" s="58">
        <f t="shared" si="88"/>
        <v>1</v>
      </c>
      <c r="F178" s="58">
        <f t="shared" si="88"/>
        <v>1</v>
      </c>
      <c r="G178" s="58">
        <f t="shared" si="88"/>
        <v>1</v>
      </c>
      <c r="H178" s="58">
        <f t="shared" si="88"/>
        <v>1</v>
      </c>
      <c r="I178" s="59">
        <f t="shared" si="8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9">IF(C176=0,C175,((C167-C168-C170-C171-C169)/C167)/C176)</f>
        <v>0</v>
      </c>
      <c r="D179" s="25">
        <f t="shared" si="89"/>
        <v>0</v>
      </c>
      <c r="E179" s="25">
        <f t="shared" si="89"/>
        <v>0</v>
      </c>
      <c r="F179" s="25">
        <f t="shared" si="89"/>
        <v>0</v>
      </c>
      <c r="G179" s="25">
        <f t="shared" si="89"/>
        <v>0</v>
      </c>
      <c r="H179" s="25">
        <f t="shared" si="89"/>
        <v>0</v>
      </c>
      <c r="I179" s="45">
        <f t="shared" si="89"/>
        <v>0</v>
      </c>
      <c r="J179" s="44">
        <f t="shared" si="89"/>
        <v>0</v>
      </c>
      <c r="K179" s="44">
        <f t="shared" si="89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0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0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0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0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0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1">C182+C184+C185</f>
        <v>0</v>
      </c>
      <c r="D186" s="30">
        <f t="shared" si="91"/>
        <v>0</v>
      </c>
      <c r="E186" s="30">
        <f t="shared" si="91"/>
        <v>0</v>
      </c>
      <c r="F186" s="30">
        <f t="shared" si="91"/>
        <v>0</v>
      </c>
      <c r="G186" s="30">
        <f t="shared" si="91"/>
        <v>0</v>
      </c>
      <c r="H186" s="30">
        <f t="shared" si="91"/>
        <v>0</v>
      </c>
      <c r="I186" s="30">
        <f t="shared" si="91"/>
        <v>0</v>
      </c>
      <c r="J186" s="36">
        <f t="shared" si="90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2">C181-C186</f>
        <v>24</v>
      </c>
      <c r="D187" s="30">
        <f t="shared" si="92"/>
        <v>24</v>
      </c>
      <c r="E187" s="30">
        <f t="shared" si="92"/>
        <v>24</v>
      </c>
      <c r="F187" s="30">
        <f t="shared" si="92"/>
        <v>24</v>
      </c>
      <c r="G187" s="30">
        <f t="shared" si="92"/>
        <v>24</v>
      </c>
      <c r="H187" s="30">
        <f t="shared" si="92"/>
        <v>24</v>
      </c>
      <c r="I187" s="30">
        <f t="shared" si="92"/>
        <v>24</v>
      </c>
      <c r="J187" s="36">
        <f t="shared" si="90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3">(D181-D182-D184-D185)/D181</f>
        <v>1</v>
      </c>
      <c r="E188" s="42">
        <f t="shared" si="93"/>
        <v>1</v>
      </c>
      <c r="F188" s="42">
        <f t="shared" si="93"/>
        <v>1</v>
      </c>
      <c r="G188" s="42">
        <f t="shared" si="93"/>
        <v>1</v>
      </c>
      <c r="H188" s="42">
        <f t="shared" si="93"/>
        <v>1</v>
      </c>
      <c r="I188" s="42">
        <f t="shared" si="93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4">(C181-C182-C184-C185-C183)/C181</f>
        <v>0</v>
      </c>
      <c r="D189" s="42">
        <f t="shared" si="94"/>
        <v>0</v>
      </c>
      <c r="E189" s="42">
        <f t="shared" si="94"/>
        <v>0</v>
      </c>
      <c r="F189" s="42">
        <f t="shared" si="94"/>
        <v>0</v>
      </c>
      <c r="G189" s="42">
        <f t="shared" si="94"/>
        <v>0</v>
      </c>
      <c r="H189" s="42">
        <f t="shared" si="94"/>
        <v>0</v>
      </c>
      <c r="I189" s="46">
        <f t="shared" si="94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5">IF(C191&lt;1,C181,C181-C182-C183-C184-C185/C191)/24</f>
        <v>1</v>
      </c>
      <c r="D192" s="58">
        <f t="shared" si="95"/>
        <v>1</v>
      </c>
      <c r="E192" s="58">
        <f t="shared" si="95"/>
        <v>1</v>
      </c>
      <c r="F192" s="58">
        <f t="shared" si="95"/>
        <v>1</v>
      </c>
      <c r="G192" s="58">
        <f t="shared" si="95"/>
        <v>1</v>
      </c>
      <c r="H192" s="58">
        <f t="shared" si="95"/>
        <v>1</v>
      </c>
      <c r="I192" s="59">
        <f t="shared" si="95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6">IF(C190=0,C189,((C181-C182-C184-C185-C183)/C181)/C190)</f>
        <v>0</v>
      </c>
      <c r="D193" s="25">
        <f t="shared" si="96"/>
        <v>0</v>
      </c>
      <c r="E193" s="25">
        <f t="shared" si="96"/>
        <v>0</v>
      </c>
      <c r="F193" s="25">
        <f t="shared" si="96"/>
        <v>0</v>
      </c>
      <c r="G193" s="25">
        <f t="shared" si="96"/>
        <v>0</v>
      </c>
      <c r="H193" s="25">
        <f t="shared" si="96"/>
        <v>0</v>
      </c>
      <c r="I193" s="45">
        <f t="shared" si="96"/>
        <v>0</v>
      </c>
      <c r="J193" s="44">
        <f t="shared" si="96"/>
        <v>0</v>
      </c>
      <c r="K193" s="44">
        <f t="shared" si="96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5" spans="1:11" x14ac:dyDescent="0.2">
      <c r="J195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38"/>
  <dimension ref="A1:O194"/>
  <sheetViews>
    <sheetView showGridLines="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4.8554687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Week01!F1+1</f>
        <v>2</v>
      </c>
      <c r="G1" s="62">
        <f>Week01!G1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Week01!I3+1</f>
        <v>43470</v>
      </c>
      <c r="D3" s="51">
        <f t="shared" ref="D3:I3" si="0">C3+1</f>
        <v>43471</v>
      </c>
      <c r="E3" s="51">
        <f t="shared" si="0"/>
        <v>43472</v>
      </c>
      <c r="F3" s="51">
        <f t="shared" si="0"/>
        <v>43473</v>
      </c>
      <c r="G3" s="51">
        <f t="shared" si="0"/>
        <v>43474</v>
      </c>
      <c r="H3" s="51">
        <f t="shared" si="0"/>
        <v>43475</v>
      </c>
      <c r="I3" s="51">
        <f t="shared" si="0"/>
        <v>43476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0.08</v>
      </c>
      <c r="G7" s="29">
        <v>0</v>
      </c>
      <c r="H7" s="29">
        <v>0.18</v>
      </c>
      <c r="I7" s="29">
        <v>0</v>
      </c>
      <c r="J7" s="33">
        <f t="shared" si="1"/>
        <v>0.26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0.9966666666666667</v>
      </c>
      <c r="G13" s="42">
        <f t="shared" si="5"/>
        <v>1</v>
      </c>
      <c r="H13" s="42">
        <f t="shared" si="5"/>
        <v>0.99250000000000005</v>
      </c>
      <c r="I13" s="46">
        <f t="shared" si="5"/>
        <v>1</v>
      </c>
      <c r="J13" s="52">
        <f t="shared" si="5"/>
        <v>0.99845238095238098</v>
      </c>
      <c r="K13" s="47">
        <f t="shared" si="5"/>
        <v>1</v>
      </c>
      <c r="L13" s="53">
        <f>AVERAGE(J13,J27,J41)</f>
        <v>0.99928571428571422</v>
      </c>
      <c r="N13" s="53">
        <f>AVERAGE(J12,J26,J40,J56,J70,J86,J100)</f>
        <v>0.99572278911564627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0.9966666666666667</v>
      </c>
      <c r="G17" s="25">
        <f t="shared" si="7"/>
        <v>1</v>
      </c>
      <c r="H17" s="25">
        <f t="shared" si="7"/>
        <v>0.99250000000000005</v>
      </c>
      <c r="I17" s="45">
        <f t="shared" si="7"/>
        <v>1</v>
      </c>
      <c r="J17" s="44">
        <f t="shared" si="7"/>
        <v>0.99845238095238098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0.1</v>
      </c>
      <c r="G21" s="29">
        <v>0</v>
      </c>
      <c r="H21" s="29">
        <v>0</v>
      </c>
      <c r="I21" s="29">
        <v>0</v>
      </c>
      <c r="J21" s="35">
        <f t="shared" si="8"/>
        <v>0.1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0.99583333333333324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0.99940476190476191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0.99583333333333324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0.99940476190476191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  <c r="M34" s="70"/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74">
        <f t="shared" ref="C44:I44" si="20">IF(C43&lt;1,C33,C33-C34-C35-C36-C37/C43)/24</f>
        <v>1</v>
      </c>
      <c r="D44" s="74">
        <f t="shared" si="20"/>
        <v>1</v>
      </c>
      <c r="E44" s="74">
        <f t="shared" si="20"/>
        <v>1</v>
      </c>
      <c r="F44" s="74">
        <f t="shared" si="20"/>
        <v>1</v>
      </c>
      <c r="G44" s="74">
        <f t="shared" si="20"/>
        <v>1</v>
      </c>
      <c r="H44" s="74">
        <f t="shared" si="20"/>
        <v>1</v>
      </c>
      <c r="I44" s="75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43470</v>
      </c>
      <c r="D47" s="51">
        <f t="shared" ref="D47:I47" si="22">C47+1</f>
        <v>43471</v>
      </c>
      <c r="E47" s="51">
        <f t="shared" si="22"/>
        <v>43472</v>
      </c>
      <c r="F47" s="51">
        <f t="shared" si="22"/>
        <v>43473</v>
      </c>
      <c r="G47" s="51">
        <f t="shared" si="22"/>
        <v>43474</v>
      </c>
      <c r="H47" s="51">
        <f t="shared" si="22"/>
        <v>43475</v>
      </c>
      <c r="I47" s="51">
        <f t="shared" si="22"/>
        <v>43476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0.98502976190476188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0.98502976190476188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5.03</v>
      </c>
      <c r="G64" s="29">
        <v>0</v>
      </c>
      <c r="H64" s="29">
        <v>0</v>
      </c>
      <c r="I64" s="29">
        <v>0</v>
      </c>
      <c r="J64" s="35">
        <f t="shared" si="30"/>
        <v>5.03</v>
      </c>
      <c r="K64" s="35">
        <v>0</v>
      </c>
    </row>
    <row r="65" spans="1:13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3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3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3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5.03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5.03</v>
      </c>
      <c r="K68" s="36">
        <f>K64+K66+K67</f>
        <v>0</v>
      </c>
      <c r="L68" s="49"/>
    </row>
    <row r="69" spans="1:13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18.97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162.97</v>
      </c>
      <c r="K69" s="36">
        <f>K63-K68</f>
        <v>168</v>
      </c>
    </row>
    <row r="70" spans="1:13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0.79041666666666666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0.97005952380952376</v>
      </c>
      <c r="K70" s="43">
        <f>(K63-K64-K66-K67)/K63</f>
        <v>1</v>
      </c>
    </row>
    <row r="71" spans="1:13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0.79041666666666666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0.97005952380952376</v>
      </c>
      <c r="K71" s="47">
        <f>(K63-K64-K66-K67-K65)/K63</f>
        <v>1</v>
      </c>
      <c r="L71" s="49"/>
    </row>
    <row r="72" spans="1:13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3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3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3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0.79041666666666666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0.97005952380952376</v>
      </c>
      <c r="K75" s="44">
        <f t="shared" si="36"/>
        <v>1</v>
      </c>
    </row>
    <row r="76" spans="1:13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3" ht="13.5" thickTop="1" x14ac:dyDescent="0.2">
      <c r="A77" s="21"/>
      <c r="B77" s="5"/>
      <c r="C77" s="51">
        <f>C47</f>
        <v>43470</v>
      </c>
      <c r="D77" s="51">
        <f t="shared" ref="D77:I77" si="37">C77+1</f>
        <v>43471</v>
      </c>
      <c r="E77" s="51">
        <f t="shared" si="37"/>
        <v>43472</v>
      </c>
      <c r="F77" s="51">
        <f t="shared" si="37"/>
        <v>43473</v>
      </c>
      <c r="G77" s="51">
        <f t="shared" si="37"/>
        <v>43474</v>
      </c>
      <c r="H77" s="51">
        <f t="shared" si="37"/>
        <v>43475</v>
      </c>
      <c r="I77" s="51">
        <f t="shared" si="37"/>
        <v>43476</v>
      </c>
      <c r="J77" s="20" t="s">
        <v>12</v>
      </c>
      <c r="K77" s="20"/>
    </row>
    <row r="78" spans="1:13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3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3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  <c r="M80" s="31">
        <f>J80+Week03!J80</f>
        <v>0</v>
      </c>
    </row>
    <row r="81" spans="1:13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3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3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3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3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3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3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3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3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3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3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3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3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3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  <c r="M94" s="4">
        <f>24-16.25</f>
        <v>7.75</v>
      </c>
    </row>
    <row r="95" spans="1:13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3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43470</v>
      </c>
      <c r="D107" s="51">
        <f t="shared" ref="D107:I107" si="52">C107+1</f>
        <v>43471</v>
      </c>
      <c r="E107" s="51">
        <f t="shared" si="52"/>
        <v>43472</v>
      </c>
      <c r="F107" s="51">
        <f t="shared" si="52"/>
        <v>43473</v>
      </c>
      <c r="G107" s="51">
        <f t="shared" si="52"/>
        <v>43474</v>
      </c>
      <c r="H107" s="51">
        <f t="shared" si="52"/>
        <v>43475</v>
      </c>
      <c r="I107" s="51">
        <f t="shared" si="52"/>
        <v>43476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  <c r="N117" s="53">
        <f>AVERAGE(J116,J132,J146,J160,J174,J188)</f>
        <v>1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1</v>
      </c>
      <c r="I119" s="48">
        <v>0</v>
      </c>
      <c r="J119" s="40">
        <f>SUM(C119:I119)</f>
        <v>1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0</v>
      </c>
      <c r="I120" s="59">
        <f t="shared" si="58"/>
        <v>1</v>
      </c>
      <c r="J120" s="60">
        <f>SUM(C120:I120)</f>
        <v>6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43470</v>
      </c>
      <c r="D123" s="51">
        <f t="shared" ref="D123:I123" si="60">C123+1</f>
        <v>43471</v>
      </c>
      <c r="E123" s="51">
        <f t="shared" si="60"/>
        <v>43472</v>
      </c>
      <c r="F123" s="51">
        <f t="shared" si="60"/>
        <v>43473</v>
      </c>
      <c r="G123" s="51">
        <f t="shared" si="60"/>
        <v>43474</v>
      </c>
      <c r="H123" s="51">
        <f t="shared" si="60"/>
        <v>43475</v>
      </c>
      <c r="I123" s="51">
        <f t="shared" si="60"/>
        <v>43476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1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1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74">
        <f t="shared" ref="C164:I164" si="80">IF(C163&lt;1,C153,C153-C154-C155-C156-C157/C163)/24</f>
        <v>1</v>
      </c>
      <c r="D164" s="74">
        <f t="shared" si="80"/>
        <v>1</v>
      </c>
      <c r="E164" s="74">
        <f t="shared" si="80"/>
        <v>1</v>
      </c>
      <c r="F164" s="74">
        <f t="shared" si="80"/>
        <v>1</v>
      </c>
      <c r="G164" s="74">
        <f t="shared" si="80"/>
        <v>1</v>
      </c>
      <c r="H164" s="74">
        <f t="shared" si="80"/>
        <v>1</v>
      </c>
      <c r="I164" s="75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 t="shared" si="85"/>
        <v>1</v>
      </c>
      <c r="K174" s="43">
        <f t="shared" si="85"/>
        <v>1</v>
      </c>
    </row>
    <row r="175" spans="1:15" x14ac:dyDescent="0.2">
      <c r="A175" s="14"/>
      <c r="B175" s="38" t="s">
        <v>19</v>
      </c>
      <c r="C175" s="42">
        <f t="shared" ref="C175:K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 t="shared" si="86"/>
        <v>0</v>
      </c>
      <c r="K175" s="47">
        <f t="shared" si="86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 t="shared" si="92"/>
        <v>1</v>
      </c>
      <c r="K188" s="43">
        <f t="shared" si="92"/>
        <v>1</v>
      </c>
    </row>
    <row r="189" spans="1:13" x14ac:dyDescent="0.2">
      <c r="A189" s="14"/>
      <c r="B189" s="38" t="s">
        <v>19</v>
      </c>
      <c r="C189" s="42">
        <f t="shared" ref="C189:K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 t="shared" si="93"/>
        <v>0</v>
      </c>
      <c r="K189" s="47">
        <f t="shared" si="9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1</v>
      </c>
      <c r="J191" s="40">
        <f>SUM(C191:I191)</f>
        <v>1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0</v>
      </c>
      <c r="J192" s="60">
        <f>SUM(C192:I192)</f>
        <v>6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39"/>
  <dimension ref="A1:O194"/>
  <sheetViews>
    <sheetView showGridLines="0" zoomScaleNormal="100" workbookViewId="0">
      <selection activeCell="C3" sqref="C3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Week02!F1+1</f>
        <v>3</v>
      </c>
      <c r="G1" s="62">
        <f>Week01!G1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Week02!I3+1</f>
        <v>43477</v>
      </c>
      <c r="D3" s="51">
        <f t="shared" ref="D3:I3" si="0">C3+1</f>
        <v>43478</v>
      </c>
      <c r="E3" s="51">
        <f t="shared" si="0"/>
        <v>43479</v>
      </c>
      <c r="F3" s="51">
        <f t="shared" si="0"/>
        <v>43480</v>
      </c>
      <c r="G3" s="51">
        <f t="shared" si="0"/>
        <v>43481</v>
      </c>
      <c r="H3" s="51">
        <f t="shared" si="0"/>
        <v>43482</v>
      </c>
      <c r="I3" s="51">
        <f t="shared" si="0"/>
        <v>43483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  <c r="O12" s="53">
        <f>AVERAGE(J12,J26,J40,J56,J70,J86,J100)</f>
        <v>0.99936224489795922</v>
      </c>
    </row>
    <row r="13" spans="1:15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43477</v>
      </c>
      <c r="D47" s="51">
        <f t="shared" ref="D47:I47" si="22">C47+1</f>
        <v>43478</v>
      </c>
      <c r="E47" s="51">
        <f t="shared" si="22"/>
        <v>43479</v>
      </c>
      <c r="F47" s="51">
        <f t="shared" si="22"/>
        <v>43480</v>
      </c>
      <c r="G47" s="51">
        <f t="shared" si="22"/>
        <v>43481</v>
      </c>
      <c r="H47" s="51">
        <f t="shared" si="22"/>
        <v>43482</v>
      </c>
      <c r="I47" s="51">
        <f t="shared" si="22"/>
        <v>43483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0.99776785714285721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0.99776785714285721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0.75</v>
      </c>
      <c r="J64" s="35">
        <f t="shared" si="30"/>
        <v>0.75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0.75</v>
      </c>
      <c r="J68" s="36">
        <f t="shared" si="30"/>
        <v>0.75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23.25</v>
      </c>
      <c r="J69" s="36">
        <f t="shared" si="30"/>
        <v>167.25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0.96875</v>
      </c>
      <c r="J70" s="43">
        <f>(J63-J64-J66-J67)/J63</f>
        <v>0.9955357142857143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0.96875</v>
      </c>
      <c r="J71" s="52">
        <f>(J63-J64-J66-J67-J65)/J63</f>
        <v>0.9955357142857143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0.96875</v>
      </c>
      <c r="J75" s="44">
        <f t="shared" si="36"/>
        <v>0.9955357142857143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43477</v>
      </c>
      <c r="D77" s="51">
        <f t="shared" ref="D77:I77" si="37">C77+1</f>
        <v>43478</v>
      </c>
      <c r="E77" s="51">
        <f t="shared" si="37"/>
        <v>43479</v>
      </c>
      <c r="F77" s="51">
        <f t="shared" si="37"/>
        <v>43480</v>
      </c>
      <c r="G77" s="51">
        <f t="shared" si="37"/>
        <v>43481</v>
      </c>
      <c r="H77" s="51">
        <f t="shared" si="37"/>
        <v>43482</v>
      </c>
      <c r="I77" s="51">
        <f t="shared" si="37"/>
        <v>43483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0.99544642857142862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1.53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1.53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0.93624999999999992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0.99089285714285713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0.93624999999999992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0.99089285714285713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43477</v>
      </c>
      <c r="D107" s="51">
        <f t="shared" ref="D107:I107" si="52">C107+1</f>
        <v>43478</v>
      </c>
      <c r="E107" s="51">
        <f t="shared" si="52"/>
        <v>43479</v>
      </c>
      <c r="F107" s="51">
        <f t="shared" si="52"/>
        <v>43480</v>
      </c>
      <c r="G107" s="51">
        <f t="shared" si="52"/>
        <v>43481</v>
      </c>
      <c r="H107" s="51">
        <f t="shared" si="52"/>
        <v>43482</v>
      </c>
      <c r="I107" s="51">
        <f t="shared" si="52"/>
        <v>43483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43477</v>
      </c>
      <c r="D123" s="51">
        <f t="shared" ref="D123:I123" si="60">C123+1</f>
        <v>43478</v>
      </c>
      <c r="E123" s="51">
        <f t="shared" si="60"/>
        <v>43479</v>
      </c>
      <c r="F123" s="51">
        <f t="shared" si="60"/>
        <v>43480</v>
      </c>
      <c r="G123" s="51">
        <f t="shared" si="60"/>
        <v>43481</v>
      </c>
      <c r="H123" s="51">
        <f t="shared" si="60"/>
        <v>43482</v>
      </c>
      <c r="I123" s="51">
        <f t="shared" si="60"/>
        <v>43483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ref="J132:K132" si="65">(J125-J126-J128-J129)/J125</f>
        <v>1</v>
      </c>
      <c r="K132" s="43">
        <f t="shared" si="65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66">(C125-C126-C128-C129-C127)/C125</f>
        <v>0</v>
      </c>
      <c r="D133" s="42">
        <f t="shared" si="66"/>
        <v>0</v>
      </c>
      <c r="E133" s="42">
        <f t="shared" si="66"/>
        <v>0</v>
      </c>
      <c r="F133" s="42">
        <f t="shared" si="66"/>
        <v>0</v>
      </c>
      <c r="G133" s="42">
        <f t="shared" si="66"/>
        <v>0</v>
      </c>
      <c r="H133" s="42">
        <f t="shared" si="66"/>
        <v>0</v>
      </c>
      <c r="I133" s="46">
        <f t="shared" si="66"/>
        <v>0</v>
      </c>
      <c r="J133" s="52">
        <f t="shared" ref="J133:K133" si="67">(J125-J126-J128-J129-J127)/J125</f>
        <v>0</v>
      </c>
      <c r="K133" s="47">
        <f t="shared" si="67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8">IF(C135&lt;1,C125,C125-C126-C127-C128-C129/C135)/24</f>
        <v>1</v>
      </c>
      <c r="D136" s="58">
        <f t="shared" si="68"/>
        <v>1</v>
      </c>
      <c r="E136" s="58">
        <f t="shared" si="68"/>
        <v>1</v>
      </c>
      <c r="F136" s="58">
        <f t="shared" si="68"/>
        <v>1</v>
      </c>
      <c r="G136" s="58">
        <f t="shared" si="68"/>
        <v>1</v>
      </c>
      <c r="H136" s="58">
        <f t="shared" si="68"/>
        <v>1</v>
      </c>
      <c r="I136" s="59">
        <f t="shared" si="6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9">IF(C134=0,C133,((C125-C126-C128-C129-C127)/C125)/C134)</f>
        <v>0</v>
      </c>
      <c r="D137" s="25">
        <f t="shared" si="69"/>
        <v>0</v>
      </c>
      <c r="E137" s="25">
        <f t="shared" si="69"/>
        <v>0</v>
      </c>
      <c r="F137" s="25">
        <f t="shared" si="69"/>
        <v>0</v>
      </c>
      <c r="G137" s="25">
        <f t="shared" si="69"/>
        <v>0</v>
      </c>
      <c r="H137" s="25">
        <f t="shared" si="69"/>
        <v>0</v>
      </c>
      <c r="I137" s="45">
        <f t="shared" si="69"/>
        <v>0</v>
      </c>
      <c r="J137" s="44">
        <f t="shared" si="69"/>
        <v>0</v>
      </c>
      <c r="K137" s="44">
        <f t="shared" si="69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0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0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0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0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0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1">C140+C142+C143</f>
        <v>0</v>
      </c>
      <c r="D144" s="30">
        <f t="shared" si="71"/>
        <v>0</v>
      </c>
      <c r="E144" s="30">
        <f t="shared" si="71"/>
        <v>0</v>
      </c>
      <c r="F144" s="30">
        <f t="shared" si="71"/>
        <v>0</v>
      </c>
      <c r="G144" s="30">
        <f t="shared" si="71"/>
        <v>0</v>
      </c>
      <c r="H144" s="30">
        <f t="shared" si="71"/>
        <v>0</v>
      </c>
      <c r="I144" s="30">
        <f t="shared" si="71"/>
        <v>0</v>
      </c>
      <c r="J144" s="36">
        <f t="shared" si="70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2">C139-C144</f>
        <v>24</v>
      </c>
      <c r="D145" s="30">
        <f t="shared" si="72"/>
        <v>24</v>
      </c>
      <c r="E145" s="30">
        <f t="shared" si="72"/>
        <v>24</v>
      </c>
      <c r="F145" s="30">
        <f t="shared" si="72"/>
        <v>24</v>
      </c>
      <c r="G145" s="30">
        <f t="shared" si="72"/>
        <v>24</v>
      </c>
      <c r="H145" s="30">
        <f t="shared" si="72"/>
        <v>24</v>
      </c>
      <c r="I145" s="30">
        <f t="shared" si="72"/>
        <v>24</v>
      </c>
      <c r="J145" s="36">
        <f t="shared" si="70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3">(D139-D140-D142-D143)/D139</f>
        <v>1</v>
      </c>
      <c r="E146" s="42">
        <f t="shared" si="73"/>
        <v>1</v>
      </c>
      <c r="F146" s="42">
        <f t="shared" si="73"/>
        <v>1</v>
      </c>
      <c r="G146" s="42">
        <f t="shared" si="73"/>
        <v>1</v>
      </c>
      <c r="H146" s="42">
        <f t="shared" si="73"/>
        <v>1</v>
      </c>
      <c r="I146" s="42">
        <f t="shared" si="73"/>
        <v>1</v>
      </c>
      <c r="J146" s="43">
        <f t="shared" ref="J146:K146" si="74">(J139-J140-J142-J143)/J139</f>
        <v>1</v>
      </c>
      <c r="K146" s="43">
        <f t="shared" si="74"/>
        <v>1</v>
      </c>
    </row>
    <row r="147" spans="1:13" x14ac:dyDescent="0.2">
      <c r="A147" s="14"/>
      <c r="B147" s="38" t="s">
        <v>19</v>
      </c>
      <c r="C147" s="42">
        <f t="shared" ref="C147:I147" si="75">(C139-C140-C142-C143-C141)/C139</f>
        <v>0</v>
      </c>
      <c r="D147" s="42">
        <f t="shared" si="75"/>
        <v>0</v>
      </c>
      <c r="E147" s="42">
        <f t="shared" si="75"/>
        <v>0</v>
      </c>
      <c r="F147" s="42">
        <f t="shared" si="75"/>
        <v>0</v>
      </c>
      <c r="G147" s="42">
        <f t="shared" si="75"/>
        <v>0</v>
      </c>
      <c r="H147" s="42">
        <f t="shared" si="75"/>
        <v>0</v>
      </c>
      <c r="I147" s="46">
        <f t="shared" si="75"/>
        <v>0</v>
      </c>
      <c r="J147" s="52">
        <f t="shared" ref="J147:K147" si="76">(J139-J140-J142-J143-J141)/J139</f>
        <v>0</v>
      </c>
      <c r="K147" s="47">
        <f t="shared" si="76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7">IF(C149&lt;1,C139,C139-C140-C141-C142-C143/C149)/24</f>
        <v>1</v>
      </c>
      <c r="D150" s="58">
        <f t="shared" si="77"/>
        <v>1</v>
      </c>
      <c r="E150" s="58">
        <f t="shared" si="77"/>
        <v>1</v>
      </c>
      <c r="F150" s="58">
        <f t="shared" si="77"/>
        <v>1</v>
      </c>
      <c r="G150" s="58">
        <f t="shared" si="77"/>
        <v>1</v>
      </c>
      <c r="H150" s="58">
        <f t="shared" si="77"/>
        <v>1</v>
      </c>
      <c r="I150" s="59">
        <f t="shared" si="77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8">IF(C148=0,C147,((C139-C140-C142-C143-C141)/C139)/C148)</f>
        <v>0</v>
      </c>
      <c r="D151" s="25">
        <f t="shared" si="78"/>
        <v>0</v>
      </c>
      <c r="E151" s="25">
        <f t="shared" si="78"/>
        <v>0</v>
      </c>
      <c r="F151" s="25">
        <f t="shared" si="78"/>
        <v>0</v>
      </c>
      <c r="G151" s="25">
        <f t="shared" si="78"/>
        <v>0</v>
      </c>
      <c r="H151" s="25">
        <f t="shared" si="78"/>
        <v>0</v>
      </c>
      <c r="I151" s="45">
        <f t="shared" si="78"/>
        <v>0</v>
      </c>
      <c r="J151" s="44">
        <f t="shared" si="78"/>
        <v>0</v>
      </c>
      <c r="K151" s="44">
        <f t="shared" si="7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9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9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0">C154+C156+C157</f>
        <v>0</v>
      </c>
      <c r="D158" s="30">
        <f t="shared" si="80"/>
        <v>0</v>
      </c>
      <c r="E158" s="30">
        <f t="shared" si="80"/>
        <v>0</v>
      </c>
      <c r="F158" s="30">
        <f t="shared" si="80"/>
        <v>0</v>
      </c>
      <c r="G158" s="30">
        <f t="shared" si="80"/>
        <v>0</v>
      </c>
      <c r="H158" s="30">
        <f t="shared" si="80"/>
        <v>0</v>
      </c>
      <c r="I158" s="30">
        <f t="shared" si="80"/>
        <v>0</v>
      </c>
      <c r="J158" s="36">
        <f t="shared" si="79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1">C153-C158</f>
        <v>24</v>
      </c>
      <c r="D159" s="30">
        <f t="shared" si="81"/>
        <v>24</v>
      </c>
      <c r="E159" s="30">
        <f t="shared" si="81"/>
        <v>24</v>
      </c>
      <c r="F159" s="30">
        <f t="shared" si="81"/>
        <v>24</v>
      </c>
      <c r="G159" s="30">
        <f t="shared" si="81"/>
        <v>24</v>
      </c>
      <c r="H159" s="30">
        <f t="shared" si="81"/>
        <v>24</v>
      </c>
      <c r="I159" s="30">
        <f t="shared" si="81"/>
        <v>24</v>
      </c>
      <c r="J159" s="36">
        <f t="shared" si="79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82">(D153-D154-D156-D157)/D153</f>
        <v>1</v>
      </c>
      <c r="E160" s="42">
        <f t="shared" si="82"/>
        <v>1</v>
      </c>
      <c r="F160" s="42">
        <f t="shared" si="82"/>
        <v>1</v>
      </c>
      <c r="G160" s="42">
        <f t="shared" si="82"/>
        <v>1</v>
      </c>
      <c r="H160" s="42">
        <f t="shared" si="82"/>
        <v>1</v>
      </c>
      <c r="I160" s="42">
        <f t="shared" si="82"/>
        <v>1</v>
      </c>
      <c r="J160" s="43">
        <f t="shared" ref="J160:K160" si="83">(J153-J154-J156-J157)/J153</f>
        <v>1</v>
      </c>
      <c r="K160" s="43">
        <f t="shared" si="83"/>
        <v>1</v>
      </c>
    </row>
    <row r="161" spans="1:15" x14ac:dyDescent="0.2">
      <c r="A161" s="14"/>
      <c r="B161" s="38" t="s">
        <v>19</v>
      </c>
      <c r="C161" s="42">
        <f t="shared" ref="C161:I161" si="84">(C153-C154-C156-C157-C155)/C153</f>
        <v>0</v>
      </c>
      <c r="D161" s="42">
        <f t="shared" si="84"/>
        <v>0</v>
      </c>
      <c r="E161" s="42">
        <f t="shared" si="84"/>
        <v>0</v>
      </c>
      <c r="F161" s="42">
        <f t="shared" si="84"/>
        <v>0</v>
      </c>
      <c r="G161" s="42">
        <f t="shared" si="84"/>
        <v>0</v>
      </c>
      <c r="H161" s="42">
        <f t="shared" si="84"/>
        <v>0</v>
      </c>
      <c r="I161" s="46">
        <f t="shared" si="84"/>
        <v>0</v>
      </c>
      <c r="J161" s="52">
        <f t="shared" ref="J161:K161" si="85">(J153-J154-J156-J157-J155)/J153</f>
        <v>0</v>
      </c>
      <c r="K161" s="47">
        <f t="shared" si="85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6">IF(C163&lt;1,C153,C153-C154-C155-C156-C157/C163)/24</f>
        <v>1</v>
      </c>
      <c r="D164" s="58">
        <f t="shared" si="86"/>
        <v>1</v>
      </c>
      <c r="E164" s="58">
        <f t="shared" si="86"/>
        <v>1</v>
      </c>
      <c r="F164" s="58">
        <f t="shared" si="86"/>
        <v>1</v>
      </c>
      <c r="G164" s="58">
        <f t="shared" si="86"/>
        <v>1</v>
      </c>
      <c r="H164" s="58">
        <f t="shared" si="86"/>
        <v>1</v>
      </c>
      <c r="I164" s="59">
        <f t="shared" si="86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7">IF(C162=0,C161,((C153-C154-C156-C157-C155)/C153)/C162)</f>
        <v>0</v>
      </c>
      <c r="D165" s="25">
        <f t="shared" si="87"/>
        <v>0</v>
      </c>
      <c r="E165" s="25">
        <f t="shared" si="87"/>
        <v>0</v>
      </c>
      <c r="F165" s="25">
        <f t="shared" si="87"/>
        <v>0</v>
      </c>
      <c r="G165" s="25">
        <f t="shared" si="87"/>
        <v>0</v>
      </c>
      <c r="H165" s="25">
        <f t="shared" si="87"/>
        <v>0</v>
      </c>
      <c r="I165" s="45">
        <f t="shared" si="87"/>
        <v>0</v>
      </c>
      <c r="J165" s="44">
        <f t="shared" si="87"/>
        <v>0</v>
      </c>
      <c r="K165" s="44">
        <f t="shared" si="87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8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8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8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8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8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9">C168+C170+C171</f>
        <v>0</v>
      </c>
      <c r="D172" s="30">
        <f t="shared" si="89"/>
        <v>0</v>
      </c>
      <c r="E172" s="30">
        <f t="shared" si="89"/>
        <v>0</v>
      </c>
      <c r="F172" s="30">
        <f t="shared" si="89"/>
        <v>0</v>
      </c>
      <c r="G172" s="30">
        <f t="shared" si="89"/>
        <v>0</v>
      </c>
      <c r="H172" s="30">
        <f t="shared" si="89"/>
        <v>0</v>
      </c>
      <c r="I172" s="30">
        <f t="shared" si="89"/>
        <v>0</v>
      </c>
      <c r="J172" s="36">
        <f t="shared" si="88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90">C167-C172</f>
        <v>24</v>
      </c>
      <c r="D173" s="30">
        <f t="shared" si="90"/>
        <v>24</v>
      </c>
      <c r="E173" s="30">
        <f t="shared" si="90"/>
        <v>24</v>
      </c>
      <c r="F173" s="30">
        <f t="shared" si="90"/>
        <v>24</v>
      </c>
      <c r="G173" s="30">
        <f t="shared" si="90"/>
        <v>24</v>
      </c>
      <c r="H173" s="30">
        <f t="shared" si="90"/>
        <v>24</v>
      </c>
      <c r="I173" s="30">
        <f t="shared" si="90"/>
        <v>24</v>
      </c>
      <c r="J173" s="36">
        <f t="shared" si="88"/>
        <v>168</v>
      </c>
      <c r="K173" s="36">
        <f>K167-K172</f>
        <v>168</v>
      </c>
      <c r="L173" s="53">
        <f>AVERAGE(J87,J101)</f>
        <v>0.99544642857142862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K174" si="91">(D167-D168-D170-D171)/D167</f>
        <v>1</v>
      </c>
      <c r="E174" s="42">
        <f t="shared" si="91"/>
        <v>1</v>
      </c>
      <c r="F174" s="42">
        <f t="shared" si="91"/>
        <v>1</v>
      </c>
      <c r="G174" s="42">
        <f t="shared" si="91"/>
        <v>1</v>
      </c>
      <c r="H174" s="42">
        <f t="shared" si="91"/>
        <v>1</v>
      </c>
      <c r="I174" s="42">
        <f t="shared" si="91"/>
        <v>1</v>
      </c>
      <c r="J174" s="43">
        <f t="shared" si="91"/>
        <v>1</v>
      </c>
      <c r="K174" s="43">
        <f t="shared" si="91"/>
        <v>1</v>
      </c>
    </row>
    <row r="175" spans="1:15" x14ac:dyDescent="0.2">
      <c r="A175" s="14"/>
      <c r="B175" s="38" t="s">
        <v>19</v>
      </c>
      <c r="C175" s="42">
        <f t="shared" ref="C175:K175" si="92">(C167-C168-C170-C171-C169)/C167</f>
        <v>0</v>
      </c>
      <c r="D175" s="42">
        <f t="shared" si="92"/>
        <v>0</v>
      </c>
      <c r="E175" s="42">
        <f t="shared" si="92"/>
        <v>0</v>
      </c>
      <c r="F175" s="42">
        <f t="shared" si="92"/>
        <v>0</v>
      </c>
      <c r="G175" s="42">
        <f t="shared" si="92"/>
        <v>0</v>
      </c>
      <c r="H175" s="42">
        <f t="shared" si="92"/>
        <v>0</v>
      </c>
      <c r="I175" s="46">
        <f t="shared" si="92"/>
        <v>0</v>
      </c>
      <c r="J175" s="52">
        <f t="shared" si="92"/>
        <v>0</v>
      </c>
      <c r="K175" s="47">
        <f t="shared" si="92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1</v>
      </c>
      <c r="D177" s="48">
        <v>0</v>
      </c>
      <c r="E177" s="48">
        <v>1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2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93">IF(C177&lt;1,C167,C167-C168-C169-C170-C171/C177)/24</f>
        <v>0</v>
      </c>
      <c r="D178" s="58">
        <f t="shared" si="93"/>
        <v>1</v>
      </c>
      <c r="E178" s="58">
        <f t="shared" si="93"/>
        <v>0</v>
      </c>
      <c r="F178" s="58">
        <f t="shared" si="93"/>
        <v>1</v>
      </c>
      <c r="G178" s="58">
        <f t="shared" si="93"/>
        <v>1</v>
      </c>
      <c r="H178" s="58">
        <f t="shared" si="93"/>
        <v>1</v>
      </c>
      <c r="I178" s="59">
        <f t="shared" si="93"/>
        <v>1</v>
      </c>
      <c r="J178" s="60">
        <f>SUM(C178:I178)</f>
        <v>5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94">IF(C176=0,C175,((C167-C168-C170-C171-C169)/C167)/C176)</f>
        <v>0</v>
      </c>
      <c r="D179" s="25">
        <f t="shared" si="94"/>
        <v>0</v>
      </c>
      <c r="E179" s="25">
        <f t="shared" si="94"/>
        <v>0</v>
      </c>
      <c r="F179" s="25">
        <f t="shared" si="94"/>
        <v>0</v>
      </c>
      <c r="G179" s="25">
        <f t="shared" si="94"/>
        <v>0</v>
      </c>
      <c r="H179" s="25">
        <f t="shared" si="94"/>
        <v>0</v>
      </c>
      <c r="I179" s="45">
        <f t="shared" si="94"/>
        <v>0</v>
      </c>
      <c r="J179" s="44">
        <f t="shared" si="94"/>
        <v>0</v>
      </c>
      <c r="K179" s="44">
        <f t="shared" si="94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95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95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95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95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95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6">C182+C184+C185</f>
        <v>0</v>
      </c>
      <c r="D186" s="30">
        <f t="shared" si="96"/>
        <v>0</v>
      </c>
      <c r="E186" s="30">
        <f t="shared" si="96"/>
        <v>0</v>
      </c>
      <c r="F186" s="30">
        <f t="shared" si="96"/>
        <v>0</v>
      </c>
      <c r="G186" s="30">
        <f t="shared" si="96"/>
        <v>0</v>
      </c>
      <c r="H186" s="30">
        <f t="shared" si="96"/>
        <v>0</v>
      </c>
      <c r="I186" s="30">
        <f t="shared" si="96"/>
        <v>0</v>
      </c>
      <c r="J186" s="36">
        <f t="shared" si="95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7">C181-C186</f>
        <v>24</v>
      </c>
      <c r="D187" s="30">
        <f t="shared" si="97"/>
        <v>24</v>
      </c>
      <c r="E187" s="30">
        <f t="shared" si="97"/>
        <v>24</v>
      </c>
      <c r="F187" s="30">
        <f t="shared" si="97"/>
        <v>24</v>
      </c>
      <c r="G187" s="30">
        <f t="shared" si="97"/>
        <v>24</v>
      </c>
      <c r="H187" s="30">
        <f t="shared" si="97"/>
        <v>24</v>
      </c>
      <c r="I187" s="30">
        <f t="shared" si="97"/>
        <v>24</v>
      </c>
      <c r="J187" s="36">
        <f t="shared" si="95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K188" si="98">(D181-D182-D184-D185)/D181</f>
        <v>1</v>
      </c>
      <c r="E188" s="42">
        <f t="shared" si="98"/>
        <v>1</v>
      </c>
      <c r="F188" s="42">
        <f t="shared" si="98"/>
        <v>1</v>
      </c>
      <c r="G188" s="42">
        <f t="shared" si="98"/>
        <v>1</v>
      </c>
      <c r="H188" s="42">
        <f t="shared" si="98"/>
        <v>1</v>
      </c>
      <c r="I188" s="42">
        <f t="shared" si="98"/>
        <v>1</v>
      </c>
      <c r="J188" s="43">
        <f t="shared" si="98"/>
        <v>1</v>
      </c>
      <c r="K188" s="43">
        <f t="shared" si="98"/>
        <v>1</v>
      </c>
    </row>
    <row r="189" spans="1:13" x14ac:dyDescent="0.2">
      <c r="A189" s="14"/>
      <c r="B189" s="38" t="s">
        <v>19</v>
      </c>
      <c r="C189" s="42">
        <f t="shared" ref="C189:K189" si="99">(C181-C182-C184-C185-C183)/C181</f>
        <v>0</v>
      </c>
      <c r="D189" s="42">
        <f t="shared" si="99"/>
        <v>0</v>
      </c>
      <c r="E189" s="42">
        <f t="shared" si="99"/>
        <v>0</v>
      </c>
      <c r="F189" s="42">
        <f t="shared" si="99"/>
        <v>0</v>
      </c>
      <c r="G189" s="42">
        <f t="shared" si="99"/>
        <v>0</v>
      </c>
      <c r="H189" s="42">
        <f t="shared" si="99"/>
        <v>0</v>
      </c>
      <c r="I189" s="46">
        <f t="shared" si="99"/>
        <v>0</v>
      </c>
      <c r="J189" s="52">
        <f t="shared" si="99"/>
        <v>0</v>
      </c>
      <c r="K189" s="47">
        <f t="shared" si="9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0">IF(C191&lt;1,C181,C181-C182-C183-C184-C185/C191)/24</f>
        <v>1</v>
      </c>
      <c r="D192" s="58">
        <f t="shared" si="100"/>
        <v>1</v>
      </c>
      <c r="E192" s="58">
        <f t="shared" si="100"/>
        <v>1</v>
      </c>
      <c r="F192" s="58">
        <f t="shared" si="100"/>
        <v>1</v>
      </c>
      <c r="G192" s="58">
        <f t="shared" si="100"/>
        <v>1</v>
      </c>
      <c r="H192" s="58">
        <f t="shared" si="100"/>
        <v>1</v>
      </c>
      <c r="I192" s="59">
        <f t="shared" si="10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101">IF(C190=0,C189,((C181-C182-C184-C185-C183)/C181)/C190)</f>
        <v>0</v>
      </c>
      <c r="D193" s="25">
        <f t="shared" si="101"/>
        <v>0</v>
      </c>
      <c r="E193" s="25">
        <f t="shared" si="101"/>
        <v>0</v>
      </c>
      <c r="F193" s="25">
        <f t="shared" si="101"/>
        <v>0</v>
      </c>
      <c r="G193" s="25">
        <f t="shared" si="101"/>
        <v>0</v>
      </c>
      <c r="H193" s="25">
        <f t="shared" si="101"/>
        <v>0</v>
      </c>
      <c r="I193" s="45">
        <f t="shared" si="101"/>
        <v>0</v>
      </c>
      <c r="J193" s="44">
        <f t="shared" si="101"/>
        <v>0</v>
      </c>
      <c r="K193" s="44">
        <f t="shared" si="101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40"/>
  <dimension ref="A1:O194"/>
  <sheetViews>
    <sheetView showGridLines="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Week03!F1+1</f>
        <v>4</v>
      </c>
      <c r="G1" s="62">
        <f>Week01!G1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78">
        <f>Week03!I3+1</f>
        <v>43484</v>
      </c>
      <c r="D3" s="78">
        <f t="shared" ref="D3:I3" si="0">C3+1</f>
        <v>43485</v>
      </c>
      <c r="E3" s="78">
        <f t="shared" si="0"/>
        <v>43486</v>
      </c>
      <c r="F3" s="78">
        <f t="shared" si="0"/>
        <v>43487</v>
      </c>
      <c r="G3" s="78">
        <f t="shared" si="0"/>
        <v>43488</v>
      </c>
      <c r="H3" s="78">
        <f t="shared" si="0"/>
        <v>43489</v>
      </c>
      <c r="I3" s="51">
        <f t="shared" si="0"/>
        <v>43490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  <c r="N12" s="53">
        <f>AVERAGE(J12,J26,J40,J56,J70,J86,J100)</f>
        <v>1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43484</v>
      </c>
      <c r="D47" s="51">
        <f t="shared" ref="D47:I47" si="22">C47+1</f>
        <v>43485</v>
      </c>
      <c r="E47" s="51">
        <f t="shared" si="22"/>
        <v>43486</v>
      </c>
      <c r="F47" s="51">
        <f t="shared" si="22"/>
        <v>43487</v>
      </c>
      <c r="G47" s="51">
        <f t="shared" si="22"/>
        <v>43488</v>
      </c>
      <c r="H47" s="51">
        <f t="shared" si="22"/>
        <v>43489</v>
      </c>
      <c r="I47" s="51">
        <f t="shared" si="22"/>
        <v>43490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3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3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3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3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3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  <c r="M53" s="4">
        <f>0.25*65</f>
        <v>16.25</v>
      </c>
    </row>
    <row r="54" spans="1:13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3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3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3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3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3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3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3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3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3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3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 t="shared" si="36"/>
        <v>1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43484</v>
      </c>
      <c r="D77" s="51">
        <f t="shared" ref="D77:I77" si="37">C77+1</f>
        <v>43485</v>
      </c>
      <c r="E77" s="51">
        <f t="shared" si="37"/>
        <v>43486</v>
      </c>
      <c r="F77" s="51">
        <f t="shared" si="37"/>
        <v>43487</v>
      </c>
      <c r="G77" s="51">
        <f t="shared" si="37"/>
        <v>43488</v>
      </c>
      <c r="H77" s="51">
        <f t="shared" si="37"/>
        <v>43489</v>
      </c>
      <c r="I77" s="51">
        <f t="shared" si="37"/>
        <v>43490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43484</v>
      </c>
      <c r="D107" s="51">
        <f t="shared" ref="D107:I107" si="52">C107+1</f>
        <v>43485</v>
      </c>
      <c r="E107" s="51">
        <f t="shared" si="52"/>
        <v>43486</v>
      </c>
      <c r="F107" s="51">
        <f t="shared" si="52"/>
        <v>43487</v>
      </c>
      <c r="G107" s="51">
        <f t="shared" si="52"/>
        <v>43488</v>
      </c>
      <c r="H107" s="51">
        <f t="shared" si="52"/>
        <v>43489</v>
      </c>
      <c r="I107" s="51">
        <f t="shared" si="52"/>
        <v>43490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3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0</v>
      </c>
      <c r="D114" s="30">
        <f t="shared" si="54"/>
        <v>0</v>
      </c>
      <c r="E114" s="30">
        <f t="shared" si="54"/>
        <v>0</v>
      </c>
      <c r="F114" s="30">
        <f t="shared" si="54"/>
        <v>0</v>
      </c>
      <c r="G114" s="30">
        <f t="shared" si="54"/>
        <v>0</v>
      </c>
      <c r="H114" s="30">
        <f t="shared" si="54"/>
        <v>0</v>
      </c>
      <c r="I114" s="30">
        <f t="shared" si="54"/>
        <v>0</v>
      </c>
      <c r="J114" s="36">
        <f t="shared" si="53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24</v>
      </c>
      <c r="D115" s="30">
        <f t="shared" si="55"/>
        <v>24</v>
      </c>
      <c r="E115" s="30">
        <f t="shared" si="55"/>
        <v>24</v>
      </c>
      <c r="F115" s="30">
        <f t="shared" si="55"/>
        <v>24</v>
      </c>
      <c r="G115" s="30">
        <f t="shared" si="55"/>
        <v>24</v>
      </c>
      <c r="H115" s="30">
        <f t="shared" si="55"/>
        <v>24</v>
      </c>
      <c r="I115" s="30">
        <f t="shared" si="55"/>
        <v>24</v>
      </c>
      <c r="J115" s="36">
        <f t="shared" si="53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K116" si="56">(D109-D110-D112-D113)/D109</f>
        <v>1</v>
      </c>
      <c r="E116" s="42">
        <f t="shared" si="56"/>
        <v>1</v>
      </c>
      <c r="F116" s="42">
        <f t="shared" si="56"/>
        <v>1</v>
      </c>
      <c r="G116" s="42">
        <f t="shared" si="56"/>
        <v>1</v>
      </c>
      <c r="H116" s="42">
        <f t="shared" si="56"/>
        <v>1</v>
      </c>
      <c r="I116" s="42">
        <f t="shared" si="56"/>
        <v>1</v>
      </c>
      <c r="J116" s="43">
        <f t="shared" si="56"/>
        <v>1</v>
      </c>
      <c r="K116" s="43">
        <f t="shared" si="5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0</v>
      </c>
      <c r="D117" s="42">
        <f t="shared" si="57"/>
        <v>0</v>
      </c>
      <c r="E117" s="42">
        <f t="shared" si="57"/>
        <v>0</v>
      </c>
      <c r="F117" s="42">
        <f t="shared" si="57"/>
        <v>0</v>
      </c>
      <c r="G117" s="42">
        <f t="shared" si="57"/>
        <v>0</v>
      </c>
      <c r="H117" s="42">
        <f t="shared" si="57"/>
        <v>0</v>
      </c>
      <c r="I117" s="46">
        <f t="shared" si="57"/>
        <v>0</v>
      </c>
      <c r="J117" s="52">
        <f t="shared" si="57"/>
        <v>0</v>
      </c>
      <c r="K117" s="47">
        <f t="shared" si="5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0</v>
      </c>
      <c r="D121" s="25">
        <f t="shared" si="59"/>
        <v>0</v>
      </c>
      <c r="E121" s="25">
        <f t="shared" si="59"/>
        <v>0</v>
      </c>
      <c r="F121" s="25">
        <f t="shared" si="59"/>
        <v>0</v>
      </c>
      <c r="G121" s="25">
        <f t="shared" si="59"/>
        <v>0</v>
      </c>
      <c r="H121" s="25">
        <f t="shared" si="59"/>
        <v>0</v>
      </c>
      <c r="I121" s="45">
        <f t="shared" si="59"/>
        <v>0</v>
      </c>
      <c r="J121" s="44">
        <f t="shared" si="59"/>
        <v>0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43484</v>
      </c>
      <c r="D123" s="51">
        <f t="shared" ref="D123:I123" si="60">C123+1</f>
        <v>43485</v>
      </c>
      <c r="E123" s="51">
        <f t="shared" si="60"/>
        <v>43486</v>
      </c>
      <c r="F123" s="51">
        <f t="shared" si="60"/>
        <v>43487</v>
      </c>
      <c r="G123" s="51">
        <f t="shared" si="60"/>
        <v>43488</v>
      </c>
      <c r="H123" s="51">
        <f t="shared" si="60"/>
        <v>43489</v>
      </c>
      <c r="I123" s="51">
        <f t="shared" si="60"/>
        <v>43490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>(J139-J140-J142-J143)/J139</f>
        <v>1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1"/>
  <dimension ref="A1:O194"/>
  <sheetViews>
    <sheetView showGridLines="0" zoomScaleNormal="100" workbookViewId="0">
      <selection activeCell="C3" sqref="C3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8.285156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Week04!F1+1</f>
        <v>5</v>
      </c>
      <c r="G1" s="62">
        <f>Week01!G1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Week04!I3+1</f>
        <v>43491</v>
      </c>
      <c r="D3" s="51">
        <f t="shared" ref="D3:I3" si="0">C3+1</f>
        <v>43492</v>
      </c>
      <c r="E3" s="51">
        <f t="shared" si="0"/>
        <v>43493</v>
      </c>
      <c r="F3" s="51">
        <f t="shared" si="0"/>
        <v>43494</v>
      </c>
      <c r="G3" s="51">
        <f t="shared" si="0"/>
        <v>43495</v>
      </c>
      <c r="H3" s="51">
        <f t="shared" si="0"/>
        <v>43496</v>
      </c>
      <c r="I3" s="51">
        <f t="shared" si="0"/>
        <v>43497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K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si="4"/>
        <v>1</v>
      </c>
      <c r="K12" s="43">
        <f t="shared" si="4"/>
        <v>1</v>
      </c>
      <c r="L12" s="53">
        <f>AVERAGE(J12,J26,J40)</f>
        <v>1</v>
      </c>
      <c r="N12" s="53">
        <f>AVERAGE(J12,J26,J40,J56,J70,J86,J100)</f>
        <v>1</v>
      </c>
    </row>
    <row r="13" spans="1:14" x14ac:dyDescent="0.2">
      <c r="A13" s="14"/>
      <c r="B13" s="38" t="s">
        <v>19</v>
      </c>
      <c r="C13" s="42">
        <f t="shared" ref="C13:K13" si="5">(C5-C6-C8-C9-C7)/C5</f>
        <v>1</v>
      </c>
      <c r="D13" s="42">
        <f t="shared" si="5"/>
        <v>1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 t="shared" si="5"/>
        <v>1</v>
      </c>
      <c r="K13" s="47">
        <f t="shared" si="5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K17" si="7">IF(C14=0,C13,((C5-C6-C8-C9-C7)/C5)/C14)</f>
        <v>1</v>
      </c>
      <c r="D17" s="25">
        <f t="shared" si="7"/>
        <v>1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 t="shared" si="7"/>
        <v>1</v>
      </c>
      <c r="K17" s="44">
        <f t="shared" si="7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0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24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1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K31" si="14">IF(C28=0,C27,((C19-C20-C22-C23-C21)/C19)/C28)</f>
        <v>1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 t="shared" si="14"/>
        <v>1</v>
      </c>
      <c r="K31" s="44">
        <f t="shared" si="14"/>
        <v>1</v>
      </c>
      <c r="L31" s="55">
        <f>(J28+J40+J56+J72+J116)/5</f>
        <v>0.4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0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24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1</v>
      </c>
      <c r="D41" s="42">
        <f t="shared" si="19"/>
        <v>1</v>
      </c>
      <c r="E41" s="42">
        <f t="shared" si="19"/>
        <v>1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K45" si="21">IF(C42=0,C41,((C33-C34-C36-C37-C35)/C33)/C42)</f>
        <v>1</v>
      </c>
      <c r="D45" s="25">
        <f t="shared" si="21"/>
        <v>1</v>
      </c>
      <c r="E45" s="25">
        <f t="shared" si="21"/>
        <v>1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si="21"/>
        <v>1</v>
      </c>
      <c r="K45" s="44">
        <f t="shared" si="21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43491</v>
      </c>
      <c r="D47" s="51">
        <f t="shared" ref="D47:I47" si="22">C47+1</f>
        <v>43492</v>
      </c>
      <c r="E47" s="51">
        <f t="shared" si="22"/>
        <v>43493</v>
      </c>
      <c r="F47" s="51">
        <f t="shared" si="22"/>
        <v>43494</v>
      </c>
      <c r="G47" s="51">
        <f t="shared" si="22"/>
        <v>43495</v>
      </c>
      <c r="H47" s="51">
        <f t="shared" si="22"/>
        <v>43496</v>
      </c>
      <c r="I47" s="51">
        <f t="shared" si="22"/>
        <v>43497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3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3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3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3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3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3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3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3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3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0.99985114617445658</v>
      </c>
    </row>
    <row r="58" spans="1:13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3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3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3" x14ac:dyDescent="0.2">
      <c r="A61" s="41"/>
      <c r="B61" s="1" t="s">
        <v>15</v>
      </c>
      <c r="C61" s="25">
        <f t="shared" ref="C61:K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 t="shared" si="29"/>
        <v>1</v>
      </c>
      <c r="K61" s="44">
        <f t="shared" si="29"/>
        <v>1</v>
      </c>
    </row>
    <row r="62" spans="1:13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3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23.95</v>
      </c>
      <c r="J63" s="27">
        <f t="shared" ref="J63:J69" si="30">SUM(C63:I63)</f>
        <v>167.95</v>
      </c>
      <c r="K63" s="27">
        <v>168</v>
      </c>
      <c r="M63" s="31"/>
    </row>
    <row r="64" spans="1:13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0.05</v>
      </c>
      <c r="J65" s="35">
        <f t="shared" si="30"/>
        <v>0.05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23.95</v>
      </c>
      <c r="J69" s="36">
        <f t="shared" si="30"/>
        <v>167.95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0.9979123173277662</v>
      </c>
      <c r="J71" s="52">
        <f>(J63-J64-J66-J67-J65)/J63</f>
        <v>0.99970229234891328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0.99791666666666667</v>
      </c>
      <c r="J74" s="60">
        <f>SUM(C74:I74)</f>
        <v>6.9979166666666668</v>
      </c>
      <c r="K74" s="61">
        <v>7</v>
      </c>
    </row>
    <row r="75" spans="1:12" x14ac:dyDescent="0.2">
      <c r="A75" s="41"/>
      <c r="B75" s="1" t="s">
        <v>15</v>
      </c>
      <c r="C75" s="25">
        <f t="shared" ref="C75:K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0.9979123173277662</v>
      </c>
      <c r="J75" s="44">
        <f t="shared" si="36"/>
        <v>0.99970229234891328</v>
      </c>
      <c r="K75" s="44">
        <f t="shared" si="36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43491</v>
      </c>
      <c r="D77" s="51">
        <f t="shared" ref="D77:I77" si="37">C77+1</f>
        <v>43492</v>
      </c>
      <c r="E77" s="51">
        <f t="shared" si="37"/>
        <v>43493</v>
      </c>
      <c r="F77" s="51">
        <f t="shared" si="37"/>
        <v>43494</v>
      </c>
      <c r="G77" s="51">
        <f t="shared" si="37"/>
        <v>43495</v>
      </c>
      <c r="H77" s="51">
        <f t="shared" si="37"/>
        <v>43496</v>
      </c>
      <c r="I77" s="51">
        <f t="shared" si="37"/>
        <v>43497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1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K91" si="44">IF(C88=0,C87,((C79-C80-C82-C83-C81)/C79)/C88)</f>
        <v>1</v>
      </c>
      <c r="D91" s="25">
        <f t="shared" si="44"/>
        <v>1</v>
      </c>
      <c r="E91" s="25">
        <f t="shared" si="44"/>
        <v>1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 t="shared" si="44"/>
        <v>1</v>
      </c>
      <c r="K91" s="44">
        <f t="shared" si="44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5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0</v>
      </c>
      <c r="H98" s="30">
        <f t="shared" si="46"/>
        <v>0</v>
      </c>
      <c r="I98" s="30">
        <f t="shared" si="46"/>
        <v>0</v>
      </c>
      <c r="J98" s="36">
        <f t="shared" si="45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24</v>
      </c>
      <c r="H99" s="30">
        <f t="shared" si="47"/>
        <v>24</v>
      </c>
      <c r="I99" s="30">
        <f t="shared" si="47"/>
        <v>24</v>
      </c>
      <c r="J99" s="36">
        <f t="shared" si="45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1</v>
      </c>
      <c r="H100" s="42">
        <f t="shared" si="48"/>
        <v>1</v>
      </c>
      <c r="I100" s="42">
        <f t="shared" si="48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1</v>
      </c>
      <c r="H101" s="42">
        <f t="shared" si="49"/>
        <v>1</v>
      </c>
      <c r="I101" s="46">
        <f t="shared" si="49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K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1</v>
      </c>
      <c r="H105" s="25">
        <f t="shared" si="51"/>
        <v>1</v>
      </c>
      <c r="I105" s="45">
        <f t="shared" si="51"/>
        <v>1</v>
      </c>
      <c r="J105" s="44">
        <f t="shared" si="51"/>
        <v>1</v>
      </c>
      <c r="K105" s="44">
        <f t="shared" si="51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43491</v>
      </c>
      <c r="D107" s="51">
        <f t="shared" ref="D107:I107" si="52">C107+1</f>
        <v>43492</v>
      </c>
      <c r="E107" s="51">
        <f t="shared" si="52"/>
        <v>43493</v>
      </c>
      <c r="F107" s="51">
        <f t="shared" si="52"/>
        <v>43494</v>
      </c>
      <c r="G107" s="51">
        <f t="shared" si="52"/>
        <v>43495</v>
      </c>
      <c r="H107" s="51">
        <f t="shared" si="52"/>
        <v>43496</v>
      </c>
      <c r="I107" s="51">
        <f t="shared" si="52"/>
        <v>43497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3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3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3"/>
        <v>168</v>
      </c>
      <c r="K111" s="35">
        <v>0</v>
      </c>
    </row>
    <row r="112" spans="1:13" x14ac:dyDescent="0.2">
      <c r="A112" s="12"/>
      <c r="B112" s="13" t="s">
        <v>16</v>
      </c>
      <c r="C112" s="29">
        <v>24</v>
      </c>
      <c r="D112" s="29">
        <v>24</v>
      </c>
      <c r="E112" s="29">
        <v>24</v>
      </c>
      <c r="F112" s="29">
        <v>24</v>
      </c>
      <c r="G112" s="29">
        <v>24</v>
      </c>
      <c r="H112" s="29">
        <v>24</v>
      </c>
      <c r="I112" s="29">
        <v>24</v>
      </c>
      <c r="J112" s="35">
        <f t="shared" si="53"/>
        <v>168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3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4">C110+C112+C113</f>
        <v>24</v>
      </c>
      <c r="D114" s="30">
        <f t="shared" si="54"/>
        <v>24</v>
      </c>
      <c r="E114" s="30">
        <f t="shared" si="54"/>
        <v>24</v>
      </c>
      <c r="F114" s="30">
        <f t="shared" si="54"/>
        <v>24</v>
      </c>
      <c r="G114" s="30">
        <f t="shared" si="54"/>
        <v>24</v>
      </c>
      <c r="H114" s="30">
        <f t="shared" si="54"/>
        <v>24</v>
      </c>
      <c r="I114" s="30">
        <f t="shared" si="54"/>
        <v>24</v>
      </c>
      <c r="J114" s="36">
        <f t="shared" si="53"/>
        <v>168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5">C109-C114</f>
        <v>0</v>
      </c>
      <c r="D115" s="30">
        <f t="shared" si="55"/>
        <v>0</v>
      </c>
      <c r="E115" s="30">
        <f t="shared" si="55"/>
        <v>0</v>
      </c>
      <c r="F115" s="30">
        <f t="shared" si="55"/>
        <v>0</v>
      </c>
      <c r="G115" s="30">
        <f t="shared" si="55"/>
        <v>0</v>
      </c>
      <c r="H115" s="30">
        <f t="shared" si="55"/>
        <v>0</v>
      </c>
      <c r="I115" s="30">
        <f t="shared" si="55"/>
        <v>0</v>
      </c>
      <c r="J115" s="36">
        <f t="shared" si="53"/>
        <v>0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0</v>
      </c>
      <c r="D116" s="42">
        <f t="shared" ref="D116:K116" si="56">(D109-D110-D112-D113)/D109</f>
        <v>0</v>
      </c>
      <c r="E116" s="42">
        <f t="shared" si="56"/>
        <v>0</v>
      </c>
      <c r="F116" s="42">
        <f t="shared" si="56"/>
        <v>0</v>
      </c>
      <c r="G116" s="42">
        <f t="shared" si="56"/>
        <v>0</v>
      </c>
      <c r="H116" s="42">
        <f t="shared" si="56"/>
        <v>0</v>
      </c>
      <c r="I116" s="42">
        <f t="shared" si="56"/>
        <v>0</v>
      </c>
      <c r="J116" s="43">
        <f t="shared" si="56"/>
        <v>0</v>
      </c>
      <c r="K116" s="43">
        <f t="shared" si="56"/>
        <v>1</v>
      </c>
      <c r="L116" s="49">
        <f>J116</f>
        <v>0</v>
      </c>
      <c r="N116" s="53">
        <f>AVERAGE(J116,J132,J146,J160,J174,J188)</f>
        <v>0.83333333333333337</v>
      </c>
    </row>
    <row r="117" spans="1:14" x14ac:dyDescent="0.2">
      <c r="A117" s="14"/>
      <c r="B117" s="38" t="s">
        <v>19</v>
      </c>
      <c r="C117" s="42">
        <f t="shared" ref="C117:K117" si="57">(C109-C110-C112-C113-C111)/C109</f>
        <v>-1</v>
      </c>
      <c r="D117" s="42">
        <f t="shared" si="57"/>
        <v>-1</v>
      </c>
      <c r="E117" s="42">
        <f t="shared" si="57"/>
        <v>-1</v>
      </c>
      <c r="F117" s="42">
        <f t="shared" si="57"/>
        <v>-1</v>
      </c>
      <c r="G117" s="42">
        <f t="shared" si="57"/>
        <v>-1</v>
      </c>
      <c r="H117" s="42">
        <f t="shared" si="57"/>
        <v>-1</v>
      </c>
      <c r="I117" s="46">
        <f t="shared" si="57"/>
        <v>-1</v>
      </c>
      <c r="J117" s="52">
        <f t="shared" si="57"/>
        <v>-1</v>
      </c>
      <c r="K117" s="47">
        <f t="shared" si="57"/>
        <v>1</v>
      </c>
      <c r="L117" s="49">
        <f>J117</f>
        <v>-1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58">IF(C119&lt;1,C109,C109-C110-C111-C112-C113/C119)/24</f>
        <v>1</v>
      </c>
      <c r="D120" s="58">
        <f t="shared" si="58"/>
        <v>1</v>
      </c>
      <c r="E120" s="58">
        <f t="shared" si="58"/>
        <v>1</v>
      </c>
      <c r="F120" s="58">
        <f t="shared" si="58"/>
        <v>1</v>
      </c>
      <c r="G120" s="58">
        <f t="shared" si="58"/>
        <v>1</v>
      </c>
      <c r="H120" s="58">
        <f t="shared" si="58"/>
        <v>1</v>
      </c>
      <c r="I120" s="59">
        <f t="shared" si="5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K121" si="59">IF(C118=0,C117,((C109-C110-C112-C113-C111)/C109)/C118)</f>
        <v>-1</v>
      </c>
      <c r="D121" s="25">
        <f t="shared" si="59"/>
        <v>-1</v>
      </c>
      <c r="E121" s="25">
        <f t="shared" si="59"/>
        <v>-1</v>
      </c>
      <c r="F121" s="25">
        <f t="shared" si="59"/>
        <v>-1</v>
      </c>
      <c r="G121" s="25">
        <f t="shared" si="59"/>
        <v>-1</v>
      </c>
      <c r="H121" s="25">
        <f t="shared" si="59"/>
        <v>-1</v>
      </c>
      <c r="I121" s="45">
        <f t="shared" si="59"/>
        <v>-1</v>
      </c>
      <c r="J121" s="44">
        <f t="shared" si="59"/>
        <v>-1</v>
      </c>
      <c r="K121" s="44">
        <f t="shared" si="5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43491</v>
      </c>
      <c r="D123" s="51">
        <f t="shared" ref="D123:I123" si="60">C123+1</f>
        <v>43492</v>
      </c>
      <c r="E123" s="51">
        <f t="shared" si="60"/>
        <v>43493</v>
      </c>
      <c r="F123" s="51">
        <f t="shared" si="60"/>
        <v>43494</v>
      </c>
      <c r="G123" s="51">
        <f t="shared" si="60"/>
        <v>43495</v>
      </c>
      <c r="H123" s="51">
        <f t="shared" si="60"/>
        <v>43496</v>
      </c>
      <c r="I123" s="51">
        <f t="shared" si="60"/>
        <v>43497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2">C126+C128+C129</f>
        <v>0</v>
      </c>
      <c r="D130" s="30">
        <f t="shared" si="62"/>
        <v>0</v>
      </c>
      <c r="E130" s="30">
        <f t="shared" si="62"/>
        <v>0</v>
      </c>
      <c r="F130" s="30">
        <f t="shared" si="62"/>
        <v>0</v>
      </c>
      <c r="G130" s="30">
        <f t="shared" si="62"/>
        <v>0</v>
      </c>
      <c r="H130" s="30">
        <f t="shared" si="62"/>
        <v>0</v>
      </c>
      <c r="I130" s="30">
        <f t="shared" si="62"/>
        <v>0</v>
      </c>
      <c r="J130" s="36">
        <f t="shared" si="6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3">C125-C130</f>
        <v>24</v>
      </c>
      <c r="D131" s="30">
        <f t="shared" si="63"/>
        <v>24</v>
      </c>
      <c r="E131" s="30">
        <f t="shared" si="63"/>
        <v>24</v>
      </c>
      <c r="F131" s="30">
        <f t="shared" si="63"/>
        <v>24</v>
      </c>
      <c r="G131" s="30">
        <f t="shared" si="63"/>
        <v>24</v>
      </c>
      <c r="H131" s="30">
        <f t="shared" si="63"/>
        <v>24</v>
      </c>
      <c r="I131" s="30">
        <f t="shared" si="63"/>
        <v>24</v>
      </c>
      <c r="J131" s="36">
        <f t="shared" si="6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K132" si="64">(D125-D126-D128-D129)/D125</f>
        <v>1</v>
      </c>
      <c r="E132" s="42">
        <f t="shared" si="64"/>
        <v>1</v>
      </c>
      <c r="F132" s="42">
        <f t="shared" si="64"/>
        <v>1</v>
      </c>
      <c r="G132" s="42">
        <f t="shared" si="64"/>
        <v>1</v>
      </c>
      <c r="H132" s="42">
        <f t="shared" si="64"/>
        <v>1</v>
      </c>
      <c r="I132" s="42">
        <f t="shared" si="64"/>
        <v>1</v>
      </c>
      <c r="J132" s="43">
        <f t="shared" si="64"/>
        <v>1</v>
      </c>
      <c r="K132" s="43">
        <f t="shared" si="64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K133" si="65">(C125-C126-C128-C129-C127)/C125</f>
        <v>0</v>
      </c>
      <c r="D133" s="42">
        <f t="shared" si="65"/>
        <v>0</v>
      </c>
      <c r="E133" s="42">
        <f t="shared" si="65"/>
        <v>0</v>
      </c>
      <c r="F133" s="42">
        <f t="shared" si="65"/>
        <v>0</v>
      </c>
      <c r="G133" s="42">
        <f t="shared" si="65"/>
        <v>0</v>
      </c>
      <c r="H133" s="42">
        <f t="shared" si="65"/>
        <v>0</v>
      </c>
      <c r="I133" s="46">
        <f t="shared" si="65"/>
        <v>0</v>
      </c>
      <c r="J133" s="52">
        <f t="shared" si="65"/>
        <v>0</v>
      </c>
      <c r="K133" s="47">
        <f t="shared" si="65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66">IF(C135&lt;1,C125,C125-C126-C127-C128-C129/C135)/24</f>
        <v>1</v>
      </c>
      <c r="D136" s="58">
        <f t="shared" si="66"/>
        <v>1</v>
      </c>
      <c r="E136" s="58">
        <f t="shared" si="66"/>
        <v>1</v>
      </c>
      <c r="F136" s="58">
        <f t="shared" si="66"/>
        <v>1</v>
      </c>
      <c r="G136" s="58">
        <f t="shared" si="66"/>
        <v>1</v>
      </c>
      <c r="H136" s="58">
        <f t="shared" si="66"/>
        <v>1</v>
      </c>
      <c r="I136" s="59">
        <f t="shared" si="6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K137" si="67">IF(C134=0,C133,((C125-C126-C128-C129-C127)/C125)/C134)</f>
        <v>0</v>
      </c>
      <c r="D137" s="25">
        <f t="shared" si="67"/>
        <v>0</v>
      </c>
      <c r="E137" s="25">
        <f t="shared" si="67"/>
        <v>0</v>
      </c>
      <c r="F137" s="25">
        <f t="shared" si="67"/>
        <v>0</v>
      </c>
      <c r="G137" s="25">
        <f t="shared" si="67"/>
        <v>0</v>
      </c>
      <c r="H137" s="25">
        <f t="shared" si="67"/>
        <v>0</v>
      </c>
      <c r="I137" s="45">
        <f t="shared" si="67"/>
        <v>0</v>
      </c>
      <c r="J137" s="44">
        <f t="shared" si="67"/>
        <v>0</v>
      </c>
      <c r="K137" s="44">
        <f t="shared" si="67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68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68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68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68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68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69">C140+C142+C143</f>
        <v>0</v>
      </c>
      <c r="D144" s="30">
        <f t="shared" si="69"/>
        <v>0</v>
      </c>
      <c r="E144" s="30">
        <f t="shared" si="69"/>
        <v>0</v>
      </c>
      <c r="F144" s="30">
        <f t="shared" si="69"/>
        <v>0</v>
      </c>
      <c r="G144" s="30">
        <f t="shared" si="69"/>
        <v>0</v>
      </c>
      <c r="H144" s="30">
        <f t="shared" si="69"/>
        <v>0</v>
      </c>
      <c r="I144" s="30">
        <f t="shared" si="69"/>
        <v>0</v>
      </c>
      <c r="J144" s="36">
        <f t="shared" si="68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0">C139-C144</f>
        <v>24</v>
      </c>
      <c r="D145" s="30">
        <f t="shared" si="70"/>
        <v>24</v>
      </c>
      <c r="E145" s="30">
        <f t="shared" si="70"/>
        <v>24</v>
      </c>
      <c r="F145" s="30">
        <f t="shared" si="70"/>
        <v>24</v>
      </c>
      <c r="G145" s="30">
        <f t="shared" si="70"/>
        <v>24</v>
      </c>
      <c r="H145" s="30">
        <f t="shared" si="70"/>
        <v>24</v>
      </c>
      <c r="I145" s="30">
        <f t="shared" si="70"/>
        <v>24</v>
      </c>
      <c r="J145" s="36">
        <f t="shared" si="68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K146" si="71">(D139-D140-D142-D143)/D139</f>
        <v>1</v>
      </c>
      <c r="E146" s="42">
        <f t="shared" si="71"/>
        <v>1</v>
      </c>
      <c r="F146" s="42">
        <f t="shared" si="71"/>
        <v>1</v>
      </c>
      <c r="G146" s="42">
        <f t="shared" si="71"/>
        <v>1</v>
      </c>
      <c r="H146" s="42">
        <f t="shared" si="71"/>
        <v>1</v>
      </c>
      <c r="I146" s="42">
        <f t="shared" si="71"/>
        <v>1</v>
      </c>
      <c r="J146" s="43">
        <f t="shared" si="71"/>
        <v>1</v>
      </c>
      <c r="K146" s="43">
        <f t="shared" si="71"/>
        <v>1</v>
      </c>
    </row>
    <row r="147" spans="1:13" x14ac:dyDescent="0.2">
      <c r="A147" s="14"/>
      <c r="B147" s="38" t="s">
        <v>19</v>
      </c>
      <c r="C147" s="42">
        <f t="shared" ref="C147:K147" si="72">(C139-C140-C142-C143-C141)/C139</f>
        <v>0</v>
      </c>
      <c r="D147" s="42">
        <f t="shared" si="72"/>
        <v>0</v>
      </c>
      <c r="E147" s="42">
        <f t="shared" si="72"/>
        <v>0</v>
      </c>
      <c r="F147" s="42">
        <f t="shared" si="72"/>
        <v>0</v>
      </c>
      <c r="G147" s="42">
        <f t="shared" si="72"/>
        <v>0</v>
      </c>
      <c r="H147" s="42">
        <f t="shared" si="72"/>
        <v>0</v>
      </c>
      <c r="I147" s="46">
        <f t="shared" si="72"/>
        <v>0</v>
      </c>
      <c r="J147" s="52">
        <f t="shared" si="72"/>
        <v>0</v>
      </c>
      <c r="K147" s="47">
        <f t="shared" si="72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73">IF(C149&lt;1,C139,C139-C140-C141-C142-C143/C149)/24</f>
        <v>1</v>
      </c>
      <c r="D150" s="58">
        <f t="shared" si="73"/>
        <v>1</v>
      </c>
      <c r="E150" s="58">
        <f t="shared" si="73"/>
        <v>1</v>
      </c>
      <c r="F150" s="58">
        <f t="shared" si="73"/>
        <v>1</v>
      </c>
      <c r="G150" s="58">
        <f t="shared" si="73"/>
        <v>1</v>
      </c>
      <c r="H150" s="58">
        <f t="shared" si="73"/>
        <v>1</v>
      </c>
      <c r="I150" s="59">
        <f t="shared" si="73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K151" si="74">IF(C148=0,C147,((C139-C140-C142-C143-C141)/C139)/C148)</f>
        <v>0</v>
      </c>
      <c r="D151" s="25">
        <f t="shared" si="74"/>
        <v>0</v>
      </c>
      <c r="E151" s="25">
        <f t="shared" si="74"/>
        <v>0</v>
      </c>
      <c r="F151" s="25">
        <f t="shared" si="74"/>
        <v>0</v>
      </c>
      <c r="G151" s="25">
        <f t="shared" si="74"/>
        <v>0</v>
      </c>
      <c r="H151" s="25">
        <f t="shared" si="74"/>
        <v>0</v>
      </c>
      <c r="I151" s="45">
        <f t="shared" si="74"/>
        <v>0</v>
      </c>
      <c r="J151" s="44">
        <f t="shared" si="74"/>
        <v>0</v>
      </c>
      <c r="K151" s="44">
        <f t="shared" si="7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7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7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7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7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7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76">C154+C156+C157</f>
        <v>0</v>
      </c>
      <c r="D158" s="30">
        <f t="shared" si="76"/>
        <v>0</v>
      </c>
      <c r="E158" s="30">
        <f t="shared" si="76"/>
        <v>0</v>
      </c>
      <c r="F158" s="30">
        <f t="shared" si="76"/>
        <v>0</v>
      </c>
      <c r="G158" s="30">
        <f t="shared" si="76"/>
        <v>0</v>
      </c>
      <c r="H158" s="30">
        <f t="shared" si="76"/>
        <v>0</v>
      </c>
      <c r="I158" s="30">
        <f t="shared" si="76"/>
        <v>0</v>
      </c>
      <c r="J158" s="36">
        <f t="shared" si="7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77">C153-C158</f>
        <v>24</v>
      </c>
      <c r="D159" s="30">
        <f t="shared" si="77"/>
        <v>24</v>
      </c>
      <c r="E159" s="30">
        <f t="shared" si="77"/>
        <v>24</v>
      </c>
      <c r="F159" s="30">
        <f t="shared" si="77"/>
        <v>24</v>
      </c>
      <c r="G159" s="30">
        <f t="shared" si="77"/>
        <v>24</v>
      </c>
      <c r="H159" s="30">
        <f t="shared" si="77"/>
        <v>24</v>
      </c>
      <c r="I159" s="30">
        <f t="shared" si="77"/>
        <v>24</v>
      </c>
      <c r="J159" s="36">
        <f t="shared" si="7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K160" si="78">(D153-D154-D156-D157)/D153</f>
        <v>1</v>
      </c>
      <c r="E160" s="42">
        <f t="shared" si="78"/>
        <v>1</v>
      </c>
      <c r="F160" s="42">
        <f t="shared" si="78"/>
        <v>1</v>
      </c>
      <c r="G160" s="42">
        <f t="shared" si="78"/>
        <v>1</v>
      </c>
      <c r="H160" s="42">
        <f t="shared" si="78"/>
        <v>1</v>
      </c>
      <c r="I160" s="42">
        <f t="shared" si="78"/>
        <v>1</v>
      </c>
      <c r="J160" s="43">
        <f t="shared" si="78"/>
        <v>1</v>
      </c>
      <c r="K160" s="43">
        <f t="shared" si="78"/>
        <v>1</v>
      </c>
    </row>
    <row r="161" spans="1:15" x14ac:dyDescent="0.2">
      <c r="A161" s="14"/>
      <c r="B161" s="38" t="s">
        <v>19</v>
      </c>
      <c r="C161" s="42">
        <f t="shared" ref="C161:K161" si="79">(C153-C154-C156-C157-C155)/C153</f>
        <v>0</v>
      </c>
      <c r="D161" s="42">
        <f t="shared" si="79"/>
        <v>0</v>
      </c>
      <c r="E161" s="42">
        <f t="shared" si="79"/>
        <v>0</v>
      </c>
      <c r="F161" s="42">
        <f t="shared" si="79"/>
        <v>0</v>
      </c>
      <c r="G161" s="42">
        <f t="shared" si="79"/>
        <v>0</v>
      </c>
      <c r="H161" s="42">
        <f t="shared" si="79"/>
        <v>0</v>
      </c>
      <c r="I161" s="46">
        <f t="shared" si="79"/>
        <v>0</v>
      </c>
      <c r="J161" s="52">
        <f t="shared" si="79"/>
        <v>0</v>
      </c>
      <c r="K161" s="47">
        <f t="shared" si="7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80">IF(C163&lt;1,C153,C153-C154-C155-C156-C157/C163)/24</f>
        <v>1</v>
      </c>
      <c r="D164" s="58">
        <f t="shared" si="80"/>
        <v>1</v>
      </c>
      <c r="E164" s="58">
        <f t="shared" si="80"/>
        <v>1</v>
      </c>
      <c r="F164" s="58">
        <f t="shared" si="80"/>
        <v>1</v>
      </c>
      <c r="G164" s="58">
        <f t="shared" si="80"/>
        <v>1</v>
      </c>
      <c r="H164" s="58">
        <f t="shared" si="80"/>
        <v>1</v>
      </c>
      <c r="I164" s="59">
        <f t="shared" si="8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K165" si="81">IF(C162=0,C161,((C153-C154-C156-C157-C155)/C153)/C162)</f>
        <v>0</v>
      </c>
      <c r="D165" s="25">
        <f t="shared" si="81"/>
        <v>0</v>
      </c>
      <c r="E165" s="25">
        <f t="shared" si="81"/>
        <v>0</v>
      </c>
      <c r="F165" s="25">
        <f t="shared" si="81"/>
        <v>0</v>
      </c>
      <c r="G165" s="25">
        <f t="shared" si="81"/>
        <v>0</v>
      </c>
      <c r="H165" s="25">
        <f t="shared" si="81"/>
        <v>0</v>
      </c>
      <c r="I165" s="45">
        <f t="shared" si="81"/>
        <v>0</v>
      </c>
      <c r="J165" s="44">
        <f t="shared" si="81"/>
        <v>0</v>
      </c>
      <c r="K165" s="44">
        <f t="shared" si="8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8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82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82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8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8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83">C168+C170+C171</f>
        <v>0</v>
      </c>
      <c r="D172" s="30">
        <f t="shared" si="83"/>
        <v>0</v>
      </c>
      <c r="E172" s="30">
        <f t="shared" si="83"/>
        <v>0</v>
      </c>
      <c r="F172" s="30">
        <f t="shared" si="83"/>
        <v>0</v>
      </c>
      <c r="G172" s="30">
        <f t="shared" si="83"/>
        <v>0</v>
      </c>
      <c r="H172" s="30">
        <f t="shared" si="83"/>
        <v>0</v>
      </c>
      <c r="I172" s="30">
        <f t="shared" si="83"/>
        <v>0</v>
      </c>
      <c r="J172" s="36">
        <f t="shared" si="82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84">C167-C172</f>
        <v>24</v>
      </c>
      <c r="D173" s="30">
        <f t="shared" si="84"/>
        <v>24</v>
      </c>
      <c r="E173" s="30">
        <f t="shared" si="84"/>
        <v>24</v>
      </c>
      <c r="F173" s="30">
        <f t="shared" si="84"/>
        <v>24</v>
      </c>
      <c r="G173" s="30">
        <f t="shared" si="84"/>
        <v>24</v>
      </c>
      <c r="H173" s="30">
        <f t="shared" si="84"/>
        <v>24</v>
      </c>
      <c r="I173" s="30">
        <f t="shared" si="84"/>
        <v>24</v>
      </c>
      <c r="J173" s="36">
        <f t="shared" si="82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85">(D167-D168-D170-D171)/D167</f>
        <v>1</v>
      </c>
      <c r="E174" s="42">
        <f t="shared" si="85"/>
        <v>1</v>
      </c>
      <c r="F174" s="42">
        <f t="shared" si="85"/>
        <v>1</v>
      </c>
      <c r="G174" s="42">
        <f t="shared" si="85"/>
        <v>1</v>
      </c>
      <c r="H174" s="42">
        <f t="shared" si="85"/>
        <v>1</v>
      </c>
      <c r="I174" s="42">
        <f t="shared" si="85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86">(C167-C168-C170-C171-C169)/C167</f>
        <v>0</v>
      </c>
      <c r="D175" s="42">
        <f t="shared" si="86"/>
        <v>0</v>
      </c>
      <c r="E175" s="42">
        <f t="shared" si="86"/>
        <v>0</v>
      </c>
      <c r="F175" s="42">
        <f t="shared" si="86"/>
        <v>0</v>
      </c>
      <c r="G175" s="42">
        <f t="shared" si="86"/>
        <v>0</v>
      </c>
      <c r="H175" s="42">
        <f t="shared" si="86"/>
        <v>0</v>
      </c>
      <c r="I175" s="46">
        <f t="shared" si="86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87">IF(C177&lt;1,C167,C167-C168-C169-C170-C171/C177)/24</f>
        <v>1</v>
      </c>
      <c r="D178" s="58">
        <f t="shared" si="87"/>
        <v>1</v>
      </c>
      <c r="E178" s="58">
        <f t="shared" si="87"/>
        <v>1</v>
      </c>
      <c r="F178" s="58">
        <f t="shared" si="87"/>
        <v>1</v>
      </c>
      <c r="G178" s="58">
        <f t="shared" si="87"/>
        <v>1</v>
      </c>
      <c r="H178" s="58">
        <f t="shared" si="87"/>
        <v>1</v>
      </c>
      <c r="I178" s="59">
        <f t="shared" si="87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K179" si="88">IF(C176=0,C175,((C167-C168-C170-C171-C169)/C167)/C176)</f>
        <v>0</v>
      </c>
      <c r="D179" s="25">
        <f t="shared" si="88"/>
        <v>0</v>
      </c>
      <c r="E179" s="25">
        <f t="shared" si="88"/>
        <v>0</v>
      </c>
      <c r="F179" s="25">
        <f t="shared" si="88"/>
        <v>0</v>
      </c>
      <c r="G179" s="25">
        <f t="shared" si="88"/>
        <v>0</v>
      </c>
      <c r="H179" s="25">
        <f t="shared" si="88"/>
        <v>0</v>
      </c>
      <c r="I179" s="45">
        <f t="shared" si="88"/>
        <v>0</v>
      </c>
      <c r="J179" s="44">
        <f t="shared" si="88"/>
        <v>0</v>
      </c>
      <c r="K179" s="44">
        <f t="shared" si="8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8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8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8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8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8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90">C182+C184+C185</f>
        <v>0</v>
      </c>
      <c r="D186" s="30">
        <f t="shared" si="90"/>
        <v>0</v>
      </c>
      <c r="E186" s="30">
        <f t="shared" si="90"/>
        <v>0</v>
      </c>
      <c r="F186" s="30">
        <f t="shared" si="90"/>
        <v>0</v>
      </c>
      <c r="G186" s="30">
        <f t="shared" si="90"/>
        <v>0</v>
      </c>
      <c r="H186" s="30">
        <f t="shared" si="90"/>
        <v>0</v>
      </c>
      <c r="I186" s="30">
        <f t="shared" si="90"/>
        <v>0</v>
      </c>
      <c r="J186" s="36">
        <f t="shared" si="8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91">C181-C186</f>
        <v>24</v>
      </c>
      <c r="D187" s="30">
        <f t="shared" si="91"/>
        <v>24</v>
      </c>
      <c r="E187" s="30">
        <f t="shared" si="91"/>
        <v>24</v>
      </c>
      <c r="F187" s="30">
        <f t="shared" si="91"/>
        <v>24</v>
      </c>
      <c r="G187" s="30">
        <f t="shared" si="91"/>
        <v>24</v>
      </c>
      <c r="H187" s="30">
        <f t="shared" si="91"/>
        <v>24</v>
      </c>
      <c r="I187" s="30">
        <f t="shared" si="91"/>
        <v>24</v>
      </c>
      <c r="J187" s="36">
        <f t="shared" si="8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92">(D181-D182-D184-D185)/D181</f>
        <v>1</v>
      </c>
      <c r="E188" s="42">
        <f t="shared" si="92"/>
        <v>1</v>
      </c>
      <c r="F188" s="42">
        <f t="shared" si="92"/>
        <v>1</v>
      </c>
      <c r="G188" s="42">
        <f t="shared" si="92"/>
        <v>1</v>
      </c>
      <c r="H188" s="42">
        <f t="shared" si="92"/>
        <v>1</v>
      </c>
      <c r="I188" s="42">
        <f t="shared" si="9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93">(C181-C182-C184-C185-C183)/C181</f>
        <v>0</v>
      </c>
      <c r="D189" s="42">
        <f t="shared" si="93"/>
        <v>0</v>
      </c>
      <c r="E189" s="42">
        <f t="shared" si="93"/>
        <v>0</v>
      </c>
      <c r="F189" s="42">
        <f t="shared" si="93"/>
        <v>0</v>
      </c>
      <c r="G189" s="42">
        <f t="shared" si="93"/>
        <v>0</v>
      </c>
      <c r="H189" s="42">
        <f t="shared" si="93"/>
        <v>0</v>
      </c>
      <c r="I189" s="46">
        <f t="shared" si="9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94">IF(C191&lt;1,C181,C181-C182-C183-C184-C185/C191)/24</f>
        <v>1</v>
      </c>
      <c r="D192" s="58">
        <f t="shared" si="94"/>
        <v>1</v>
      </c>
      <c r="E192" s="58">
        <f t="shared" si="94"/>
        <v>1</v>
      </c>
      <c r="F192" s="58">
        <f t="shared" si="94"/>
        <v>1</v>
      </c>
      <c r="G192" s="58">
        <f t="shared" si="94"/>
        <v>1</v>
      </c>
      <c r="H192" s="58">
        <f t="shared" si="94"/>
        <v>1</v>
      </c>
      <c r="I192" s="59">
        <f t="shared" si="9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K193" si="95">IF(C190=0,C189,((C181-C182-C184-C185-C183)/C181)/C190)</f>
        <v>0</v>
      </c>
      <c r="D193" s="25">
        <f t="shared" si="95"/>
        <v>0</v>
      </c>
      <c r="E193" s="25">
        <f t="shared" si="95"/>
        <v>0</v>
      </c>
      <c r="F193" s="25">
        <f t="shared" si="95"/>
        <v>0</v>
      </c>
      <c r="G193" s="25">
        <f t="shared" si="95"/>
        <v>0</v>
      </c>
      <c r="H193" s="25">
        <f t="shared" si="95"/>
        <v>0</v>
      </c>
      <c r="I193" s="45">
        <f t="shared" si="95"/>
        <v>0</v>
      </c>
      <c r="J193" s="44">
        <f t="shared" si="95"/>
        <v>0</v>
      </c>
      <c r="K193" s="44">
        <f t="shared" si="95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42"/>
  <dimension ref="A1:O194"/>
  <sheetViews>
    <sheetView showGridLines="0" zoomScaleNormal="100" workbookViewId="0">
      <selection activeCell="C97" sqref="C97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Week05!F1+1</f>
        <v>6</v>
      </c>
      <c r="G1" s="62">
        <f>Week01!G1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Week05!I3+1</f>
        <v>43498</v>
      </c>
      <c r="D3" s="51">
        <f t="shared" ref="D3:I3" si="0">C3+1</f>
        <v>43499</v>
      </c>
      <c r="E3" s="51">
        <f t="shared" si="0"/>
        <v>43500</v>
      </c>
      <c r="F3" s="51">
        <f t="shared" si="0"/>
        <v>43501</v>
      </c>
      <c r="G3" s="51">
        <f t="shared" si="0"/>
        <v>43502</v>
      </c>
      <c r="H3" s="51">
        <f t="shared" si="0"/>
        <v>43503</v>
      </c>
      <c r="I3" s="51">
        <f t="shared" si="0"/>
        <v>43504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0.4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0.4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" si="2">C6+C8+C9</f>
        <v>0.4</v>
      </c>
      <c r="D10" s="30">
        <f t="shared" ref="D10:I10" si="3">D6+D8+D9</f>
        <v>0</v>
      </c>
      <c r="E10" s="30">
        <f t="shared" si="3"/>
        <v>0</v>
      </c>
      <c r="F10" s="30">
        <f t="shared" si="3"/>
        <v>0</v>
      </c>
      <c r="G10" s="30">
        <f t="shared" si="3"/>
        <v>0</v>
      </c>
      <c r="H10" s="30">
        <f t="shared" si="3"/>
        <v>0</v>
      </c>
      <c r="I10" s="30">
        <f t="shared" si="3"/>
        <v>0</v>
      </c>
      <c r="J10" s="36">
        <f t="shared" si="1"/>
        <v>0.4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" si="4">C5-C10</f>
        <v>23.6</v>
      </c>
      <c r="D11" s="30">
        <f t="shared" ref="D11:I11" si="5">D5-D10</f>
        <v>24</v>
      </c>
      <c r="E11" s="30">
        <f t="shared" si="5"/>
        <v>24</v>
      </c>
      <c r="F11" s="30">
        <f t="shared" si="5"/>
        <v>24</v>
      </c>
      <c r="G11" s="30">
        <f t="shared" si="5"/>
        <v>24</v>
      </c>
      <c r="H11" s="30">
        <f t="shared" si="5"/>
        <v>24</v>
      </c>
      <c r="I11" s="30">
        <f t="shared" si="5"/>
        <v>24</v>
      </c>
      <c r="J11" s="36">
        <f t="shared" si="1"/>
        <v>167.6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0.98333333333333339</v>
      </c>
      <c r="D12" s="42">
        <f t="shared" ref="D12:I12" si="6">(D5-D6-D8-D9)/D5</f>
        <v>1</v>
      </c>
      <c r="E12" s="42">
        <f t="shared" si="6"/>
        <v>1</v>
      </c>
      <c r="F12" s="42">
        <f t="shared" si="6"/>
        <v>1</v>
      </c>
      <c r="G12" s="42">
        <f t="shared" si="6"/>
        <v>1</v>
      </c>
      <c r="H12" s="42">
        <f t="shared" si="6"/>
        <v>1</v>
      </c>
      <c r="I12" s="42">
        <f t="shared" si="6"/>
        <v>1</v>
      </c>
      <c r="J12" s="43">
        <f t="shared" ref="J12:K12" si="7">(J5-J6-J8-J9)/J5</f>
        <v>0.99761904761904763</v>
      </c>
      <c r="K12" s="43">
        <f t="shared" si="7"/>
        <v>1</v>
      </c>
      <c r="L12" s="53">
        <f>AVERAGE(J12,J26,J40)</f>
        <v>0.99755952380952395</v>
      </c>
      <c r="N12" s="53">
        <f>AVERAGE(J12,J26,J40,J56,J70,J86,J100)</f>
        <v>0.97856009070294792</v>
      </c>
    </row>
    <row r="13" spans="1:14" x14ac:dyDescent="0.2">
      <c r="A13" s="14"/>
      <c r="B13" s="38" t="s">
        <v>19</v>
      </c>
      <c r="C13" s="42">
        <f t="shared" ref="C13" si="8">(C5-C6-C8-C9-C7)/C5</f>
        <v>0.98333333333333339</v>
      </c>
      <c r="D13" s="42">
        <f t="shared" ref="D13:I13" si="9">(D5-D6-D8-D9-D7)/D5</f>
        <v>1</v>
      </c>
      <c r="E13" s="42">
        <f t="shared" si="9"/>
        <v>1</v>
      </c>
      <c r="F13" s="42">
        <f t="shared" si="9"/>
        <v>1</v>
      </c>
      <c r="G13" s="42">
        <f t="shared" si="9"/>
        <v>1</v>
      </c>
      <c r="H13" s="42">
        <f t="shared" si="9"/>
        <v>1</v>
      </c>
      <c r="I13" s="46">
        <f t="shared" si="9"/>
        <v>1</v>
      </c>
      <c r="J13" s="52">
        <f t="shared" ref="J13:K13" si="10">(J5-J6-J8-J9-J7)/J5</f>
        <v>0.99761904761904763</v>
      </c>
      <c r="K13" s="47">
        <f t="shared" si="10"/>
        <v>1</v>
      </c>
      <c r="L13" s="53">
        <f>AVERAGE(J13,J27,J41)</f>
        <v>0.99755952380952395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1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1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11">IF(C15&lt;1,C5,C5-C6-C7-C8-C9/C15)/24</f>
        <v>0.98333333333333339</v>
      </c>
      <c r="D16" s="58">
        <f t="shared" si="11"/>
        <v>1</v>
      </c>
      <c r="E16" s="58">
        <f t="shared" si="11"/>
        <v>1</v>
      </c>
      <c r="F16" s="58">
        <f t="shared" si="11"/>
        <v>1</v>
      </c>
      <c r="G16" s="58">
        <f t="shared" si="11"/>
        <v>1</v>
      </c>
      <c r="H16" s="58">
        <f t="shared" si="11"/>
        <v>1</v>
      </c>
      <c r="I16" s="59">
        <f t="shared" si="11"/>
        <v>1</v>
      </c>
      <c r="J16" s="60">
        <f>SUM(C16:I16)</f>
        <v>6.9833333333333334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12">IF(C14=0,C13,((C5-C6-C8-C9-C7)/C5)/C14)</f>
        <v>0.98333333333333339</v>
      </c>
      <c r="D17" s="25">
        <f t="shared" si="12"/>
        <v>1</v>
      </c>
      <c r="E17" s="25">
        <f t="shared" si="12"/>
        <v>1</v>
      </c>
      <c r="F17" s="25">
        <f t="shared" si="12"/>
        <v>1</v>
      </c>
      <c r="G17" s="25">
        <f t="shared" si="12"/>
        <v>1</v>
      </c>
      <c r="H17" s="25">
        <f t="shared" si="12"/>
        <v>1</v>
      </c>
      <c r="I17" s="45">
        <f t="shared" si="12"/>
        <v>1</v>
      </c>
      <c r="J17" s="44">
        <f t="shared" ref="J17:K17" si="13">IF(J14=0,J13,((J5-J6-J8-J9-J7)/J5)/J14)</f>
        <v>0.99761904761904763</v>
      </c>
      <c r="K17" s="44">
        <f t="shared" si="13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4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4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4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4"/>
        <v>0</v>
      </c>
      <c r="K22" s="35">
        <v>0</v>
      </c>
    </row>
    <row r="23" spans="1:14" x14ac:dyDescent="0.2">
      <c r="A23" s="12"/>
      <c r="B23" s="13" t="s">
        <v>17</v>
      </c>
      <c r="C23" s="29">
        <v>0.33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4"/>
        <v>0.33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5">C20+C22+C23</f>
        <v>0.33</v>
      </c>
      <c r="D24" s="30">
        <f t="shared" si="15"/>
        <v>0</v>
      </c>
      <c r="E24" s="30">
        <f t="shared" si="15"/>
        <v>0</v>
      </c>
      <c r="F24" s="30">
        <f t="shared" si="15"/>
        <v>0</v>
      </c>
      <c r="G24" s="30">
        <f t="shared" si="15"/>
        <v>0</v>
      </c>
      <c r="H24" s="30">
        <f t="shared" si="15"/>
        <v>0</v>
      </c>
      <c r="I24" s="30">
        <f t="shared" si="15"/>
        <v>0</v>
      </c>
      <c r="J24" s="36">
        <f t="shared" si="14"/>
        <v>0.33</v>
      </c>
      <c r="K24" s="36">
        <f>K20+K22+K23</f>
        <v>0</v>
      </c>
      <c r="M24" s="31">
        <f>H20+H6</f>
        <v>0</v>
      </c>
    </row>
    <row r="25" spans="1:14" x14ac:dyDescent="0.2">
      <c r="A25" s="14"/>
      <c r="B25" s="15" t="s">
        <v>1</v>
      </c>
      <c r="C25" s="30">
        <f t="shared" ref="C25:I25" si="16">C19-C24</f>
        <v>23.67</v>
      </c>
      <c r="D25" s="30">
        <f t="shared" si="16"/>
        <v>24</v>
      </c>
      <c r="E25" s="30">
        <f t="shared" si="16"/>
        <v>24</v>
      </c>
      <c r="F25" s="30">
        <f t="shared" si="16"/>
        <v>24</v>
      </c>
      <c r="G25" s="30">
        <f t="shared" si="16"/>
        <v>24</v>
      </c>
      <c r="H25" s="30">
        <f t="shared" si="16"/>
        <v>24</v>
      </c>
      <c r="I25" s="30">
        <f t="shared" si="16"/>
        <v>24</v>
      </c>
      <c r="J25" s="36">
        <f t="shared" si="14"/>
        <v>167.67000000000002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0.98625000000000007</v>
      </c>
      <c r="D26" s="42">
        <f t="shared" ref="D26:I26" si="17">(D19-D20-D22-D23)/D19</f>
        <v>1</v>
      </c>
      <c r="E26" s="42">
        <f t="shared" si="17"/>
        <v>1</v>
      </c>
      <c r="F26" s="42">
        <f t="shared" si="17"/>
        <v>1</v>
      </c>
      <c r="G26" s="42">
        <f t="shared" si="17"/>
        <v>1</v>
      </c>
      <c r="H26" s="42">
        <f t="shared" si="17"/>
        <v>1</v>
      </c>
      <c r="I26" s="42">
        <f t="shared" si="17"/>
        <v>1</v>
      </c>
      <c r="J26" s="43">
        <f>(J19-J20-J22-J23)/J19</f>
        <v>0.99803571428571425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8">(C19-C20-C22-C23-C21)/C19</f>
        <v>0.98625000000000007</v>
      </c>
      <c r="D27" s="42">
        <f t="shared" si="18"/>
        <v>1</v>
      </c>
      <c r="E27" s="42">
        <f t="shared" si="18"/>
        <v>1</v>
      </c>
      <c r="F27" s="42">
        <f t="shared" si="18"/>
        <v>1</v>
      </c>
      <c r="G27" s="42">
        <f t="shared" si="18"/>
        <v>1</v>
      </c>
      <c r="H27" s="42">
        <f t="shared" si="18"/>
        <v>1</v>
      </c>
      <c r="I27" s="46">
        <f t="shared" si="18"/>
        <v>1</v>
      </c>
      <c r="J27" s="52">
        <f>(J19-J20-J22-J23-J21)/J19</f>
        <v>0.99803571428571425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1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1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9">IF(C29&lt;1,C19,C19-C20-C21-C22-C23/C29)/24</f>
        <v>0.98625000000000007</v>
      </c>
      <c r="D30" s="58">
        <f t="shared" si="19"/>
        <v>1</v>
      </c>
      <c r="E30" s="58">
        <f t="shared" si="19"/>
        <v>1</v>
      </c>
      <c r="F30" s="58">
        <f t="shared" si="19"/>
        <v>1</v>
      </c>
      <c r="G30" s="58">
        <f t="shared" si="19"/>
        <v>1</v>
      </c>
      <c r="H30" s="58">
        <f t="shared" si="19"/>
        <v>1</v>
      </c>
      <c r="I30" s="59">
        <f t="shared" si="19"/>
        <v>1</v>
      </c>
      <c r="J30" s="60">
        <f>SUM(C30:I30)</f>
        <v>6.9862500000000001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20">IF(C28=0,C27,((C19-C20-C22-C23-C21)/C19)/C28)</f>
        <v>0.98625000000000007</v>
      </c>
      <c r="D31" s="25">
        <f t="shared" si="20"/>
        <v>1</v>
      </c>
      <c r="E31" s="25">
        <f t="shared" si="20"/>
        <v>1</v>
      </c>
      <c r="F31" s="25">
        <f t="shared" si="20"/>
        <v>1</v>
      </c>
      <c r="G31" s="25">
        <f t="shared" si="20"/>
        <v>1</v>
      </c>
      <c r="H31" s="25">
        <f t="shared" si="20"/>
        <v>1</v>
      </c>
      <c r="I31" s="45">
        <f t="shared" si="20"/>
        <v>1</v>
      </c>
      <c r="J31" s="44">
        <f t="shared" ref="J31:K31" si="21">IF(J28=0,J27,((J19-J20-J22-J23-J21)/J19)/J28)</f>
        <v>0.99803571428571425</v>
      </c>
      <c r="K31" s="44">
        <f t="shared" si="21"/>
        <v>1</v>
      </c>
      <c r="L31" s="55">
        <f>(J28+J40+J56+J72+J116)/5</f>
        <v>0.59460714285714289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22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22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22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22"/>
        <v>0</v>
      </c>
      <c r="K36" s="33">
        <v>0</v>
      </c>
    </row>
    <row r="37" spans="1:14" x14ac:dyDescent="0.2">
      <c r="A37" s="12"/>
      <c r="B37" s="13" t="s">
        <v>17</v>
      </c>
      <c r="C37" s="29">
        <v>0.5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22"/>
        <v>0.5</v>
      </c>
      <c r="K37" s="33">
        <v>0</v>
      </c>
    </row>
    <row r="38" spans="1:14" x14ac:dyDescent="0.2">
      <c r="A38" s="14"/>
      <c r="B38" s="15" t="s">
        <v>11</v>
      </c>
      <c r="C38" s="30">
        <f t="shared" ref="C38" si="23">C34+C36+C37</f>
        <v>0.5</v>
      </c>
      <c r="D38" s="30">
        <f t="shared" ref="D38:I38" si="24">D34+D36+D37</f>
        <v>0</v>
      </c>
      <c r="E38" s="30">
        <f t="shared" si="24"/>
        <v>0</v>
      </c>
      <c r="F38" s="30">
        <f t="shared" si="24"/>
        <v>0</v>
      </c>
      <c r="G38" s="30">
        <f t="shared" si="24"/>
        <v>0</v>
      </c>
      <c r="H38" s="30">
        <f t="shared" si="24"/>
        <v>0</v>
      </c>
      <c r="I38" s="30">
        <f t="shared" si="24"/>
        <v>0</v>
      </c>
      <c r="J38" s="34">
        <f t="shared" si="22"/>
        <v>0.5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" si="25">C33-C38</f>
        <v>23.5</v>
      </c>
      <c r="D39" s="30">
        <f t="shared" ref="D39:I39" si="26">D33-D38</f>
        <v>24</v>
      </c>
      <c r="E39" s="30">
        <f t="shared" si="26"/>
        <v>24</v>
      </c>
      <c r="F39" s="30">
        <f t="shared" si="26"/>
        <v>24</v>
      </c>
      <c r="G39" s="30">
        <f t="shared" si="26"/>
        <v>24</v>
      </c>
      <c r="H39" s="30">
        <f t="shared" si="26"/>
        <v>24</v>
      </c>
      <c r="I39" s="30">
        <f t="shared" si="26"/>
        <v>24</v>
      </c>
      <c r="J39" s="34">
        <f t="shared" si="22"/>
        <v>167.5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0.97916666666666663</v>
      </c>
      <c r="D40" s="42">
        <f t="shared" ref="D40:I40" si="27">(D33-D34-D36-D37)/D33</f>
        <v>1</v>
      </c>
      <c r="E40" s="42">
        <f t="shared" si="27"/>
        <v>1</v>
      </c>
      <c r="F40" s="42">
        <f t="shared" si="27"/>
        <v>1</v>
      </c>
      <c r="G40" s="42">
        <f t="shared" si="27"/>
        <v>1</v>
      </c>
      <c r="H40" s="42">
        <f t="shared" si="27"/>
        <v>1</v>
      </c>
      <c r="I40" s="42">
        <f t="shared" si="27"/>
        <v>1</v>
      </c>
      <c r="J40" s="43">
        <f>(J33-J34-J36-J37)/J33</f>
        <v>0.99702380952380953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" si="28">(C33-C34-C36-C37-C35)/C33</f>
        <v>0.97916666666666663</v>
      </c>
      <c r="D41" s="42">
        <f t="shared" ref="D41:I41" si="29">(D33-D34-D36-D37-D35)/D33</f>
        <v>1</v>
      </c>
      <c r="E41" s="42">
        <f t="shared" si="29"/>
        <v>1</v>
      </c>
      <c r="F41" s="42">
        <f t="shared" si="29"/>
        <v>1</v>
      </c>
      <c r="G41" s="42">
        <f t="shared" si="29"/>
        <v>1</v>
      </c>
      <c r="H41" s="42">
        <f t="shared" si="29"/>
        <v>1</v>
      </c>
      <c r="I41" s="46">
        <f t="shared" si="29"/>
        <v>1</v>
      </c>
      <c r="J41" s="52">
        <f>(J33-J34-J36-J37-J35)/J33</f>
        <v>0.99702380952380953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1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1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30">IF(C43&lt;1,C33,C33-C34-C35-C36-C37/C43)/24</f>
        <v>0.97916666666666663</v>
      </c>
      <c r="D44" s="58">
        <f t="shared" si="30"/>
        <v>1</v>
      </c>
      <c r="E44" s="58">
        <f t="shared" si="30"/>
        <v>1</v>
      </c>
      <c r="F44" s="58">
        <f t="shared" si="30"/>
        <v>1</v>
      </c>
      <c r="G44" s="58">
        <f t="shared" si="30"/>
        <v>1</v>
      </c>
      <c r="H44" s="58">
        <f t="shared" si="30"/>
        <v>1</v>
      </c>
      <c r="I44" s="59">
        <f t="shared" si="30"/>
        <v>1</v>
      </c>
      <c r="J44" s="60">
        <f>SUM(C44:I44)</f>
        <v>6.9791666666666661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31">IF(C42=0,C41,((C33-C34-C36-C37-C35)/C33)/C42)</f>
        <v>0.97916666666666663</v>
      </c>
      <c r="D45" s="25">
        <f t="shared" si="31"/>
        <v>1</v>
      </c>
      <c r="E45" s="25">
        <f t="shared" si="31"/>
        <v>1</v>
      </c>
      <c r="F45" s="25">
        <f t="shared" si="31"/>
        <v>1</v>
      </c>
      <c r="G45" s="25">
        <f t="shared" si="31"/>
        <v>1</v>
      </c>
      <c r="H45" s="25">
        <f t="shared" si="31"/>
        <v>1</v>
      </c>
      <c r="I45" s="45">
        <f t="shared" si="31"/>
        <v>1</v>
      </c>
      <c r="J45" s="44">
        <f t="shared" ref="J45:K45" si="32">IF(J42=0,J41,((J33-J34-J36-J37-J35)/J33)/J42)</f>
        <v>0.99702380952380953</v>
      </c>
      <c r="K45" s="44">
        <f t="shared" si="32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43498</v>
      </c>
      <c r="D47" s="51">
        <f t="shared" ref="D47:I47" si="33">C47+1</f>
        <v>43499</v>
      </c>
      <c r="E47" s="51">
        <f t="shared" si="33"/>
        <v>43500</v>
      </c>
      <c r="F47" s="51">
        <f t="shared" si="33"/>
        <v>43501</v>
      </c>
      <c r="G47" s="51">
        <f t="shared" si="33"/>
        <v>43502</v>
      </c>
      <c r="H47" s="51">
        <f t="shared" si="33"/>
        <v>43503</v>
      </c>
      <c r="I47" s="51">
        <f t="shared" si="33"/>
        <v>43504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34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34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34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34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4.03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34"/>
        <v>4.03</v>
      </c>
      <c r="K53" s="35">
        <v>0</v>
      </c>
    </row>
    <row r="54" spans="1:12" x14ac:dyDescent="0.2">
      <c r="A54" s="14"/>
      <c r="B54" s="15" t="s">
        <v>11</v>
      </c>
      <c r="C54" s="30">
        <f t="shared" ref="C54" si="35">C50+C52+C53</f>
        <v>4.03</v>
      </c>
      <c r="D54" s="30">
        <f t="shared" ref="D54:I54" si="36">D50+D52+D53</f>
        <v>0</v>
      </c>
      <c r="E54" s="30">
        <f t="shared" si="36"/>
        <v>0</v>
      </c>
      <c r="F54" s="30">
        <f t="shared" si="36"/>
        <v>0</v>
      </c>
      <c r="G54" s="30">
        <f t="shared" si="36"/>
        <v>0</v>
      </c>
      <c r="H54" s="30">
        <f t="shared" si="36"/>
        <v>0</v>
      </c>
      <c r="I54" s="30">
        <f t="shared" si="36"/>
        <v>0</v>
      </c>
      <c r="J54" s="36">
        <f t="shared" si="34"/>
        <v>4.03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" si="37">C49-C54</f>
        <v>19.97</v>
      </c>
      <c r="D55" s="30">
        <f t="shared" ref="D55:I55" si="38">D49-D54</f>
        <v>24</v>
      </c>
      <c r="E55" s="30">
        <f t="shared" si="38"/>
        <v>24</v>
      </c>
      <c r="F55" s="30">
        <f t="shared" si="38"/>
        <v>24</v>
      </c>
      <c r="G55" s="30">
        <f t="shared" si="38"/>
        <v>24</v>
      </c>
      <c r="H55" s="30">
        <f t="shared" si="38"/>
        <v>24</v>
      </c>
      <c r="I55" s="30">
        <f t="shared" si="38"/>
        <v>24</v>
      </c>
      <c r="J55" s="36">
        <f t="shared" si="34"/>
        <v>163.97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0.83208333333333329</v>
      </c>
      <c r="D56" s="42">
        <f t="shared" ref="D56:I56" si="39">(D49-D50-D52-D53)/D49</f>
        <v>1</v>
      </c>
      <c r="E56" s="42">
        <f t="shared" si="39"/>
        <v>1</v>
      </c>
      <c r="F56" s="42">
        <f t="shared" si="39"/>
        <v>1</v>
      </c>
      <c r="G56" s="42">
        <f t="shared" si="39"/>
        <v>1</v>
      </c>
      <c r="H56" s="42">
        <f t="shared" si="39"/>
        <v>1</v>
      </c>
      <c r="I56" s="42">
        <f t="shared" si="39"/>
        <v>1</v>
      </c>
      <c r="J56" s="43">
        <f>(J49-J50-J52-J53)/J49</f>
        <v>0.9760119047619048</v>
      </c>
      <c r="K56" s="43">
        <f>(K49-K50-K52-K53)/K49</f>
        <v>1</v>
      </c>
      <c r="L56" s="53">
        <f>AVERAGE(J56,J70)</f>
        <v>0.98250000000000004</v>
      </c>
    </row>
    <row r="57" spans="1:12" x14ac:dyDescent="0.2">
      <c r="A57" s="14"/>
      <c r="B57" s="38" t="s">
        <v>19</v>
      </c>
      <c r="C57" s="42">
        <f t="shared" ref="C57" si="40">(C49-C50-C52-C53-C51)/C49</f>
        <v>0.83208333333333329</v>
      </c>
      <c r="D57" s="42">
        <f t="shared" ref="D57:I57" si="41">(D49-D50-D52-D53-D51)/D49</f>
        <v>1</v>
      </c>
      <c r="E57" s="42">
        <f t="shared" si="41"/>
        <v>1</v>
      </c>
      <c r="F57" s="42">
        <f t="shared" si="41"/>
        <v>1</v>
      </c>
      <c r="G57" s="42">
        <f t="shared" si="41"/>
        <v>1</v>
      </c>
      <c r="H57" s="42">
        <f t="shared" si="41"/>
        <v>1</v>
      </c>
      <c r="I57" s="46">
        <f t="shared" si="41"/>
        <v>1</v>
      </c>
      <c r="J57" s="52">
        <f>(J49-J50-J52-J53-J51)/J49</f>
        <v>0.9760119047619048</v>
      </c>
      <c r="K57" s="47">
        <f>(K49-K50-K52-K53-K51)/K49</f>
        <v>1</v>
      </c>
      <c r="L57" s="53">
        <f>AVERAGE(J57,J71)</f>
        <v>0.98250000000000004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1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1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42">IF(C59&lt;1,C49,C49-C50-C51-C52-C53/C59)/24</f>
        <v>0.83208333333333329</v>
      </c>
      <c r="D60" s="58">
        <f t="shared" si="42"/>
        <v>1</v>
      </c>
      <c r="E60" s="58">
        <f t="shared" si="42"/>
        <v>1</v>
      </c>
      <c r="F60" s="58">
        <f t="shared" si="42"/>
        <v>1</v>
      </c>
      <c r="G60" s="58">
        <f t="shared" si="42"/>
        <v>1</v>
      </c>
      <c r="H60" s="58">
        <f t="shared" si="42"/>
        <v>1</v>
      </c>
      <c r="I60" s="59">
        <f t="shared" si="42"/>
        <v>1</v>
      </c>
      <c r="J60" s="60">
        <f>SUM(C60:I60)</f>
        <v>6.8320833333333333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43">IF(C58=0,C57,((C49-C50-C52-C53-C51)/C49)/C58)</f>
        <v>0.83208333333333329</v>
      </c>
      <c r="D61" s="25">
        <f t="shared" si="43"/>
        <v>1</v>
      </c>
      <c r="E61" s="25">
        <f t="shared" si="43"/>
        <v>1</v>
      </c>
      <c r="F61" s="25">
        <f t="shared" si="43"/>
        <v>1</v>
      </c>
      <c r="G61" s="25">
        <f t="shared" si="43"/>
        <v>1</v>
      </c>
      <c r="H61" s="25">
        <f t="shared" si="43"/>
        <v>1</v>
      </c>
      <c r="I61" s="45">
        <f t="shared" si="43"/>
        <v>1</v>
      </c>
      <c r="J61" s="44">
        <f t="shared" ref="J61:K61" si="44">IF(J58=0,J57,((J49-J50-J52-J53-J51)/J49)/J58)</f>
        <v>0.9760119047619048</v>
      </c>
      <c r="K61" s="44">
        <f t="shared" si="44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45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45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45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45"/>
        <v>0</v>
      </c>
      <c r="K66" s="35">
        <v>0</v>
      </c>
    </row>
    <row r="67" spans="1:12" x14ac:dyDescent="0.2">
      <c r="A67" s="12"/>
      <c r="B67" s="13" t="s">
        <v>17</v>
      </c>
      <c r="C67" s="29">
        <v>1.85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45"/>
        <v>1.85</v>
      </c>
      <c r="K67" s="35">
        <v>0</v>
      </c>
    </row>
    <row r="68" spans="1:12" x14ac:dyDescent="0.2">
      <c r="A68" s="14"/>
      <c r="B68" s="15" t="s">
        <v>11</v>
      </c>
      <c r="C68" s="30">
        <f t="shared" ref="C68" si="46">C64+C66+C67</f>
        <v>1.85</v>
      </c>
      <c r="D68" s="30">
        <f t="shared" ref="D68:I68" si="47">D64+D66+D67</f>
        <v>0</v>
      </c>
      <c r="E68" s="30">
        <f t="shared" si="47"/>
        <v>0</v>
      </c>
      <c r="F68" s="30">
        <f t="shared" si="47"/>
        <v>0</v>
      </c>
      <c r="G68" s="30">
        <f t="shared" si="47"/>
        <v>0</v>
      </c>
      <c r="H68" s="30">
        <f t="shared" si="47"/>
        <v>0</v>
      </c>
      <c r="I68" s="30">
        <f t="shared" si="47"/>
        <v>0</v>
      </c>
      <c r="J68" s="36">
        <f t="shared" si="45"/>
        <v>1.85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" si="48">C63-C68</f>
        <v>22.15</v>
      </c>
      <c r="D69" s="30">
        <f t="shared" ref="D69:I69" si="49">D63-D68</f>
        <v>24</v>
      </c>
      <c r="E69" s="30">
        <f t="shared" si="49"/>
        <v>24</v>
      </c>
      <c r="F69" s="30">
        <f t="shared" si="49"/>
        <v>24</v>
      </c>
      <c r="G69" s="30">
        <f t="shared" si="49"/>
        <v>24</v>
      </c>
      <c r="H69" s="30">
        <f t="shared" si="49"/>
        <v>24</v>
      </c>
      <c r="I69" s="30">
        <f t="shared" si="49"/>
        <v>24</v>
      </c>
      <c r="J69" s="36">
        <f t="shared" si="45"/>
        <v>166.15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0.92291666666666661</v>
      </c>
      <c r="D70" s="42">
        <f t="shared" ref="D70:I70" si="50">(D63-D64-D66-D67)/D63</f>
        <v>1</v>
      </c>
      <c r="E70" s="42">
        <f t="shared" si="50"/>
        <v>1</v>
      </c>
      <c r="F70" s="42">
        <f t="shared" si="50"/>
        <v>1</v>
      </c>
      <c r="G70" s="42">
        <f t="shared" si="50"/>
        <v>1</v>
      </c>
      <c r="H70" s="42">
        <f t="shared" si="50"/>
        <v>1</v>
      </c>
      <c r="I70" s="42">
        <f t="shared" si="50"/>
        <v>1</v>
      </c>
      <c r="J70" s="43">
        <f>(J63-J64-J66-J67)/J63</f>
        <v>0.98898809523809528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" si="51">(C63-C64-C66-C67-C65)/C63</f>
        <v>0.92291666666666661</v>
      </c>
      <c r="D71" s="42">
        <f t="shared" ref="D71:I71" si="52">(D63-D64-D66-D67-D65)/D63</f>
        <v>1</v>
      </c>
      <c r="E71" s="42">
        <f t="shared" si="52"/>
        <v>1</v>
      </c>
      <c r="F71" s="42">
        <f t="shared" si="52"/>
        <v>1</v>
      </c>
      <c r="G71" s="42">
        <f t="shared" si="52"/>
        <v>1</v>
      </c>
      <c r="H71" s="42">
        <f t="shared" si="52"/>
        <v>1</v>
      </c>
      <c r="I71" s="46">
        <f t="shared" si="52"/>
        <v>1</v>
      </c>
      <c r="J71" s="52">
        <f>(J63-J64-J66-J67-J65)/J63</f>
        <v>0.98898809523809528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1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1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53">IF(C73&lt;1,C63,C63-C64-C65-C66-C67/C73)/24</f>
        <v>0.92291666666666661</v>
      </c>
      <c r="D74" s="58">
        <f t="shared" si="53"/>
        <v>1</v>
      </c>
      <c r="E74" s="58">
        <f t="shared" si="53"/>
        <v>1</v>
      </c>
      <c r="F74" s="58">
        <f t="shared" si="53"/>
        <v>1</v>
      </c>
      <c r="G74" s="58">
        <f t="shared" si="53"/>
        <v>1</v>
      </c>
      <c r="H74" s="58">
        <f t="shared" si="53"/>
        <v>1</v>
      </c>
      <c r="I74" s="59">
        <f t="shared" si="53"/>
        <v>1</v>
      </c>
      <c r="J74" s="60">
        <f>SUM(C74:I74)</f>
        <v>6.9229166666666666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54">IF(C72=0,C71,((C63-C64-C66-C67-C65)/C63)/C72)</f>
        <v>0.92291666666666661</v>
      </c>
      <c r="D75" s="25">
        <f t="shared" si="54"/>
        <v>1</v>
      </c>
      <c r="E75" s="25">
        <f t="shared" si="54"/>
        <v>1</v>
      </c>
      <c r="F75" s="25">
        <f t="shared" si="54"/>
        <v>1</v>
      </c>
      <c r="G75" s="25">
        <f t="shared" si="54"/>
        <v>1</v>
      </c>
      <c r="H75" s="25">
        <f t="shared" si="54"/>
        <v>1</v>
      </c>
      <c r="I75" s="45">
        <f t="shared" si="54"/>
        <v>1</v>
      </c>
      <c r="J75" s="44">
        <f t="shared" ref="J75:K75" si="55">IF(J72=0,J71,((J63-J64-J66-J67-J65)/J63)/J72)</f>
        <v>0.98898809523809528</v>
      </c>
      <c r="K75" s="44">
        <f t="shared" si="55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43498</v>
      </c>
      <c r="D77" s="51">
        <f t="shared" ref="D77:I77" si="56">C77+1</f>
        <v>43499</v>
      </c>
      <c r="E77" s="51">
        <f t="shared" si="56"/>
        <v>43500</v>
      </c>
      <c r="F77" s="51">
        <f t="shared" si="56"/>
        <v>43501</v>
      </c>
      <c r="G77" s="51">
        <f t="shared" si="56"/>
        <v>43502</v>
      </c>
      <c r="H77" s="51">
        <f t="shared" si="56"/>
        <v>43503</v>
      </c>
      <c r="I77" s="51">
        <f t="shared" si="56"/>
        <v>43504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57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57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57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57"/>
        <v>0</v>
      </c>
      <c r="K82" s="35">
        <v>0</v>
      </c>
    </row>
    <row r="83" spans="1:12" x14ac:dyDescent="0.2">
      <c r="A83" s="12"/>
      <c r="B83" s="13" t="s">
        <v>17</v>
      </c>
      <c r="C83" s="29">
        <v>3.97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57"/>
        <v>3.97</v>
      </c>
      <c r="K83" s="35">
        <v>0</v>
      </c>
    </row>
    <row r="84" spans="1:12" x14ac:dyDescent="0.2">
      <c r="A84" s="14"/>
      <c r="B84" s="15" t="s">
        <v>11</v>
      </c>
      <c r="C84" s="30">
        <f t="shared" ref="C84" si="58">C80+C82+C83</f>
        <v>3.97</v>
      </c>
      <c r="D84" s="30">
        <f t="shared" ref="D84:I84" si="59">D80+D82+D83</f>
        <v>0</v>
      </c>
      <c r="E84" s="30">
        <f t="shared" si="59"/>
        <v>0</v>
      </c>
      <c r="F84" s="30">
        <f t="shared" si="59"/>
        <v>0</v>
      </c>
      <c r="G84" s="30">
        <f t="shared" si="59"/>
        <v>0</v>
      </c>
      <c r="H84" s="30">
        <f t="shared" si="59"/>
        <v>0</v>
      </c>
      <c r="I84" s="30">
        <f t="shared" si="59"/>
        <v>0</v>
      </c>
      <c r="J84" s="36">
        <f t="shared" si="57"/>
        <v>3.97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" si="60">C79-C84</f>
        <v>20.03</v>
      </c>
      <c r="D85" s="30">
        <f t="shared" ref="D85:I85" si="61">D79-D84</f>
        <v>24</v>
      </c>
      <c r="E85" s="30">
        <f t="shared" si="61"/>
        <v>24</v>
      </c>
      <c r="F85" s="30">
        <f t="shared" si="61"/>
        <v>24</v>
      </c>
      <c r="G85" s="30">
        <f t="shared" si="61"/>
        <v>24</v>
      </c>
      <c r="H85" s="30">
        <f t="shared" si="61"/>
        <v>24</v>
      </c>
      <c r="I85" s="30">
        <f t="shared" si="61"/>
        <v>24</v>
      </c>
      <c r="J85" s="36">
        <f t="shared" si="57"/>
        <v>164.03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0.83458333333333334</v>
      </c>
      <c r="D86" s="42">
        <f t="shared" ref="D86:I86" si="62">(D79-D80-D82-D83)/D79</f>
        <v>1</v>
      </c>
      <c r="E86" s="42">
        <f t="shared" si="62"/>
        <v>1</v>
      </c>
      <c r="F86" s="42">
        <f t="shared" si="62"/>
        <v>1</v>
      </c>
      <c r="G86" s="42">
        <f t="shared" si="62"/>
        <v>1</v>
      </c>
      <c r="H86" s="42">
        <f t="shared" si="62"/>
        <v>1</v>
      </c>
      <c r="I86" s="42">
        <f t="shared" si="62"/>
        <v>1</v>
      </c>
      <c r="J86" s="43">
        <f>(J79-J80-J82-J83)/J79</f>
        <v>0.97636904761904764</v>
      </c>
      <c r="K86" s="43">
        <f>(K79-K80-K82-K83)/K79</f>
        <v>1</v>
      </c>
      <c r="L86" s="53">
        <f>AVERAGE(J86,J100)</f>
        <v>0.94612103174603179</v>
      </c>
    </row>
    <row r="87" spans="1:12" x14ac:dyDescent="0.2">
      <c r="A87" s="14"/>
      <c r="B87" s="38" t="s">
        <v>19</v>
      </c>
      <c r="C87" s="42">
        <f t="shared" ref="C87" si="63">(C79-C80-C82-C83-C81)/C79</f>
        <v>0.83458333333333334</v>
      </c>
      <c r="D87" s="42">
        <f t="shared" ref="D87:I87" si="64">(D79-D80-D82-D83-D81)/D79</f>
        <v>1</v>
      </c>
      <c r="E87" s="42">
        <f t="shared" si="64"/>
        <v>1</v>
      </c>
      <c r="F87" s="42">
        <f t="shared" si="64"/>
        <v>1</v>
      </c>
      <c r="G87" s="42">
        <f t="shared" si="64"/>
        <v>1</v>
      </c>
      <c r="H87" s="42">
        <f t="shared" si="64"/>
        <v>1</v>
      </c>
      <c r="I87" s="46">
        <f t="shared" si="64"/>
        <v>1</v>
      </c>
      <c r="J87" s="52">
        <f>(J79-J80-J82-J83-J81)/J79</f>
        <v>0.97636904761904764</v>
      </c>
      <c r="K87" s="47">
        <f>(K79-K80-K82-K83-K81)/K79</f>
        <v>1</v>
      </c>
      <c r="L87" s="53">
        <f>AVERAGE(J87,J101)</f>
        <v>0.94612103174603179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1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1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65">IF(C89&lt;1,C79,C79-C80-C81-C82-C83/C89)/24</f>
        <v>0.83458333333333334</v>
      </c>
      <c r="D90" s="58">
        <f t="shared" si="65"/>
        <v>1</v>
      </c>
      <c r="E90" s="58">
        <f t="shared" si="65"/>
        <v>1</v>
      </c>
      <c r="F90" s="58">
        <f t="shared" si="65"/>
        <v>1</v>
      </c>
      <c r="G90" s="58">
        <f t="shared" si="65"/>
        <v>1</v>
      </c>
      <c r="H90" s="58">
        <f t="shared" si="65"/>
        <v>1</v>
      </c>
      <c r="I90" s="59">
        <f t="shared" si="65"/>
        <v>1</v>
      </c>
      <c r="J90" s="60">
        <f>SUM(C90:I90)</f>
        <v>6.8345833333333328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66">IF(C88=0,C87,((C79-C80-C82-C83-C81)/C79)/C88)</f>
        <v>0.83458333333333334</v>
      </c>
      <c r="D91" s="25">
        <f t="shared" si="66"/>
        <v>1</v>
      </c>
      <c r="E91" s="25">
        <f t="shared" si="66"/>
        <v>1</v>
      </c>
      <c r="F91" s="25">
        <f t="shared" si="66"/>
        <v>1</v>
      </c>
      <c r="G91" s="25">
        <f t="shared" si="66"/>
        <v>1</v>
      </c>
      <c r="H91" s="25">
        <f t="shared" si="66"/>
        <v>1</v>
      </c>
      <c r="I91" s="45">
        <f t="shared" si="66"/>
        <v>1</v>
      </c>
      <c r="J91" s="44">
        <f t="shared" ref="J91:K91" si="67">IF(J88=0,J87,((J79-J80-J82-J83-J81)/J79)/J88)</f>
        <v>0.97636904761904764</v>
      </c>
      <c r="K91" s="44">
        <f t="shared" si="67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68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f>12+(29/60)</f>
        <v>12.483333333333333</v>
      </c>
      <c r="I94" s="29">
        <v>0</v>
      </c>
      <c r="J94" s="35">
        <f t="shared" si="68"/>
        <v>12.483333333333333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68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68"/>
        <v>0</v>
      </c>
      <c r="K96" s="35">
        <v>0</v>
      </c>
    </row>
    <row r="97" spans="1:13" x14ac:dyDescent="0.2">
      <c r="A97" s="12"/>
      <c r="B97" s="13" t="s">
        <v>17</v>
      </c>
      <c r="C97" s="29">
        <v>1.65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68"/>
        <v>1.65</v>
      </c>
      <c r="K97" s="35">
        <v>0</v>
      </c>
    </row>
    <row r="98" spans="1:13" x14ac:dyDescent="0.2">
      <c r="A98" s="14"/>
      <c r="B98" s="15" t="s">
        <v>11</v>
      </c>
      <c r="C98" s="30">
        <f t="shared" ref="C98" si="69">C94+C96+C97</f>
        <v>1.65</v>
      </c>
      <c r="D98" s="30">
        <f t="shared" ref="D98:I98" si="70">D94+D96+D97</f>
        <v>0</v>
      </c>
      <c r="E98" s="30">
        <f t="shared" si="70"/>
        <v>0</v>
      </c>
      <c r="F98" s="30">
        <f t="shared" si="70"/>
        <v>0</v>
      </c>
      <c r="G98" s="30">
        <f t="shared" si="70"/>
        <v>0</v>
      </c>
      <c r="H98" s="30">
        <f t="shared" si="70"/>
        <v>12.483333333333333</v>
      </c>
      <c r="I98" s="30">
        <f t="shared" si="70"/>
        <v>0</v>
      </c>
      <c r="J98" s="36">
        <f t="shared" si="68"/>
        <v>14.133333333333333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" si="71">C93-C98</f>
        <v>22.35</v>
      </c>
      <c r="D99" s="30">
        <f t="shared" ref="D99:I99" si="72">D93-D98</f>
        <v>24</v>
      </c>
      <c r="E99" s="30">
        <f t="shared" si="72"/>
        <v>24</v>
      </c>
      <c r="F99" s="30">
        <f t="shared" si="72"/>
        <v>24</v>
      </c>
      <c r="G99" s="30">
        <f t="shared" si="72"/>
        <v>24</v>
      </c>
      <c r="H99" s="30">
        <f t="shared" si="72"/>
        <v>11.516666666666667</v>
      </c>
      <c r="I99" s="30">
        <f t="shared" si="72"/>
        <v>24</v>
      </c>
      <c r="J99" s="36">
        <f t="shared" si="68"/>
        <v>153.86666666666667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0.93125000000000002</v>
      </c>
      <c r="D100" s="42">
        <f t="shared" ref="D100:I100" si="73">(D93-D94-D96-D97)/D93</f>
        <v>1</v>
      </c>
      <c r="E100" s="42">
        <f t="shared" si="73"/>
        <v>1</v>
      </c>
      <c r="F100" s="42">
        <f t="shared" si="73"/>
        <v>1</v>
      </c>
      <c r="G100" s="42">
        <f t="shared" si="73"/>
        <v>1</v>
      </c>
      <c r="H100" s="42">
        <f t="shared" si="73"/>
        <v>0.47986111111111113</v>
      </c>
      <c r="I100" s="42">
        <f t="shared" si="73"/>
        <v>1</v>
      </c>
      <c r="J100" s="43">
        <f>(J93-J94-J96-J97)/J93</f>
        <v>0.91587301587301595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" si="74">(C93-C94-C96-C97-C95)/C93</f>
        <v>0.93125000000000002</v>
      </c>
      <c r="D101" s="42">
        <f t="shared" ref="D101:I101" si="75">(D93-D94-D96-D97-D95)/D93</f>
        <v>1</v>
      </c>
      <c r="E101" s="42">
        <f t="shared" si="75"/>
        <v>1</v>
      </c>
      <c r="F101" s="42">
        <f t="shared" si="75"/>
        <v>1</v>
      </c>
      <c r="G101" s="42">
        <f t="shared" si="75"/>
        <v>1</v>
      </c>
      <c r="H101" s="42">
        <f t="shared" si="75"/>
        <v>0.47986111111111113</v>
      </c>
      <c r="I101" s="46">
        <f t="shared" si="75"/>
        <v>1</v>
      </c>
      <c r="J101" s="52">
        <f>(J93-J94-J96-J97-J95)/J93</f>
        <v>0.91587301587301595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1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1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76">IF(C103&lt;1,C93,C93-C94-C95-C96-C97/C103)/24</f>
        <v>0.93125000000000002</v>
      </c>
      <c r="D104" s="58">
        <f t="shared" si="76"/>
        <v>1</v>
      </c>
      <c r="E104" s="58">
        <f t="shared" si="76"/>
        <v>1</v>
      </c>
      <c r="F104" s="58">
        <f t="shared" si="76"/>
        <v>1</v>
      </c>
      <c r="G104" s="58">
        <f t="shared" si="76"/>
        <v>1</v>
      </c>
      <c r="H104" s="58">
        <f t="shared" si="76"/>
        <v>1</v>
      </c>
      <c r="I104" s="59">
        <f t="shared" si="76"/>
        <v>1</v>
      </c>
      <c r="J104" s="60">
        <f>SUM(C104:I104)</f>
        <v>6.9312500000000004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77">IF(C102=0,C101,((C93-C94-C96-C97-C95)/C93)/C102)</f>
        <v>0.93125000000000002</v>
      </c>
      <c r="D105" s="25">
        <f t="shared" si="77"/>
        <v>1</v>
      </c>
      <c r="E105" s="25">
        <f t="shared" si="77"/>
        <v>1</v>
      </c>
      <c r="F105" s="25">
        <f t="shared" si="77"/>
        <v>1</v>
      </c>
      <c r="G105" s="25">
        <f t="shared" si="77"/>
        <v>1</v>
      </c>
      <c r="H105" s="25">
        <f t="shared" si="77"/>
        <v>0.47986111111111113</v>
      </c>
      <c r="I105" s="45">
        <f t="shared" si="77"/>
        <v>1</v>
      </c>
      <c r="J105" s="44">
        <f t="shared" ref="J105:K105" si="78">IF(J102=0,J101,((J93-J94-J96-J97-J95)/J93)/J102)</f>
        <v>0.91587301587301595</v>
      </c>
      <c r="K105" s="44">
        <f t="shared" si="78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43498</v>
      </c>
      <c r="D107" s="51">
        <f t="shared" ref="D107:I107" si="79">C107+1</f>
        <v>43499</v>
      </c>
      <c r="E107" s="51">
        <f t="shared" si="79"/>
        <v>43500</v>
      </c>
      <c r="F107" s="51">
        <f t="shared" si="79"/>
        <v>43501</v>
      </c>
      <c r="G107" s="51">
        <f t="shared" si="79"/>
        <v>43502</v>
      </c>
      <c r="H107" s="51">
        <f t="shared" si="79"/>
        <v>43503</v>
      </c>
      <c r="I107" s="51">
        <f t="shared" si="79"/>
        <v>43504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80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80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80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80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80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81">C110+C112+C113</f>
        <v>0</v>
      </c>
      <c r="D114" s="30">
        <f t="shared" si="81"/>
        <v>0</v>
      </c>
      <c r="E114" s="30">
        <f t="shared" si="81"/>
        <v>0</v>
      </c>
      <c r="F114" s="30">
        <f t="shared" si="81"/>
        <v>0</v>
      </c>
      <c r="G114" s="30">
        <f t="shared" si="81"/>
        <v>0</v>
      </c>
      <c r="H114" s="30">
        <f t="shared" si="81"/>
        <v>0</v>
      </c>
      <c r="I114" s="30">
        <f t="shared" si="81"/>
        <v>0</v>
      </c>
      <c r="J114" s="36">
        <f t="shared" si="80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82">C109-C114</f>
        <v>24</v>
      </c>
      <c r="D115" s="30">
        <f t="shared" si="82"/>
        <v>24</v>
      </c>
      <c r="E115" s="30">
        <f t="shared" si="82"/>
        <v>24</v>
      </c>
      <c r="F115" s="30">
        <f t="shared" si="82"/>
        <v>24</v>
      </c>
      <c r="G115" s="30">
        <f t="shared" si="82"/>
        <v>24</v>
      </c>
      <c r="H115" s="30">
        <f t="shared" si="82"/>
        <v>24</v>
      </c>
      <c r="I115" s="30">
        <f t="shared" si="82"/>
        <v>24</v>
      </c>
      <c r="J115" s="36">
        <f t="shared" si="80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83">(D109-D110-D112-D113)/D109</f>
        <v>1</v>
      </c>
      <c r="E116" s="42">
        <f t="shared" si="83"/>
        <v>1</v>
      </c>
      <c r="F116" s="42">
        <f t="shared" si="83"/>
        <v>1</v>
      </c>
      <c r="G116" s="42">
        <f t="shared" si="83"/>
        <v>1</v>
      </c>
      <c r="H116" s="42">
        <f t="shared" si="83"/>
        <v>1</v>
      </c>
      <c r="I116" s="42">
        <f t="shared" si="83"/>
        <v>1</v>
      </c>
      <c r="J116" s="43">
        <f t="shared" ref="J116:K116" si="84">(J109-J110-J112-J113)/J109</f>
        <v>1</v>
      </c>
      <c r="K116" s="43">
        <f t="shared" si="84"/>
        <v>1</v>
      </c>
      <c r="L116" s="49">
        <f>J116</f>
        <v>1</v>
      </c>
      <c r="N116" s="53">
        <f>AVERAGE(J116,J132,J146,J160,J174,J188)</f>
        <v>1</v>
      </c>
    </row>
    <row r="117" spans="1:14" x14ac:dyDescent="0.2">
      <c r="A117" s="14"/>
      <c r="B117" s="38" t="s">
        <v>19</v>
      </c>
      <c r="C117" s="42">
        <f t="shared" ref="C117:I117" si="85">(C109-C110-C112-C113-C111)/C109</f>
        <v>0</v>
      </c>
      <c r="D117" s="42">
        <f t="shared" si="85"/>
        <v>0</v>
      </c>
      <c r="E117" s="42">
        <f t="shared" si="85"/>
        <v>0</v>
      </c>
      <c r="F117" s="42">
        <f t="shared" si="85"/>
        <v>0</v>
      </c>
      <c r="G117" s="42">
        <f t="shared" si="85"/>
        <v>0</v>
      </c>
      <c r="H117" s="42">
        <f t="shared" si="85"/>
        <v>0</v>
      </c>
      <c r="I117" s="46">
        <f t="shared" si="85"/>
        <v>0</v>
      </c>
      <c r="J117" s="52">
        <f t="shared" ref="J117:K117" si="86">(J109-J110-J112-J113-J111)/J109</f>
        <v>0</v>
      </c>
      <c r="K117" s="47">
        <f t="shared" si="86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87">IF(C119&lt;1,C109,C109-C110-C111-C112-C113/C119)/24</f>
        <v>1</v>
      </c>
      <c r="D120" s="58">
        <f t="shared" si="87"/>
        <v>1</v>
      </c>
      <c r="E120" s="58">
        <f t="shared" si="87"/>
        <v>1</v>
      </c>
      <c r="F120" s="58">
        <f t="shared" si="87"/>
        <v>1</v>
      </c>
      <c r="G120" s="58">
        <f t="shared" si="87"/>
        <v>1</v>
      </c>
      <c r="H120" s="58">
        <f t="shared" si="87"/>
        <v>1</v>
      </c>
      <c r="I120" s="59">
        <f t="shared" si="87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88">IF(C118=0,C117,((C109-C110-C112-C113-C111)/C109)/C118)</f>
        <v>0</v>
      </c>
      <c r="D121" s="25">
        <f t="shared" si="88"/>
        <v>0</v>
      </c>
      <c r="E121" s="25">
        <f t="shared" si="88"/>
        <v>0</v>
      </c>
      <c r="F121" s="25">
        <f t="shared" si="88"/>
        <v>0</v>
      </c>
      <c r="G121" s="25">
        <f t="shared" si="88"/>
        <v>0</v>
      </c>
      <c r="H121" s="25">
        <f t="shared" si="88"/>
        <v>0</v>
      </c>
      <c r="I121" s="45">
        <f t="shared" si="88"/>
        <v>0</v>
      </c>
      <c r="J121" s="44">
        <f t="shared" ref="J121:K121" si="89">IF(J118=0,J117,((J109-J110-J112-J113-J111)/J109)/J118)</f>
        <v>0</v>
      </c>
      <c r="K121" s="44">
        <f t="shared" si="8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43498</v>
      </c>
      <c r="D123" s="51">
        <f t="shared" ref="D123:I123" si="90">C123+1</f>
        <v>43499</v>
      </c>
      <c r="E123" s="51">
        <f t="shared" si="90"/>
        <v>43500</v>
      </c>
      <c r="F123" s="51">
        <f t="shared" si="90"/>
        <v>43501</v>
      </c>
      <c r="G123" s="51">
        <f t="shared" si="90"/>
        <v>43502</v>
      </c>
      <c r="H123" s="51">
        <f t="shared" si="90"/>
        <v>43503</v>
      </c>
      <c r="I123" s="51">
        <f t="shared" si="90"/>
        <v>43504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9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9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9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9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9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92">C126+C128+C129</f>
        <v>0</v>
      </c>
      <c r="D130" s="30">
        <f t="shared" si="92"/>
        <v>0</v>
      </c>
      <c r="E130" s="30">
        <f t="shared" si="92"/>
        <v>0</v>
      </c>
      <c r="F130" s="30">
        <f t="shared" si="92"/>
        <v>0</v>
      </c>
      <c r="G130" s="30">
        <f t="shared" si="92"/>
        <v>0</v>
      </c>
      <c r="H130" s="30">
        <f t="shared" si="92"/>
        <v>0</v>
      </c>
      <c r="I130" s="30">
        <f t="shared" si="92"/>
        <v>0</v>
      </c>
      <c r="J130" s="36">
        <f t="shared" si="9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93">C125-C130</f>
        <v>24</v>
      </c>
      <c r="D131" s="30">
        <f t="shared" si="93"/>
        <v>24</v>
      </c>
      <c r="E131" s="30">
        <f t="shared" si="93"/>
        <v>24</v>
      </c>
      <c r="F131" s="30">
        <f t="shared" si="93"/>
        <v>24</v>
      </c>
      <c r="G131" s="30">
        <f t="shared" si="93"/>
        <v>24</v>
      </c>
      <c r="H131" s="30">
        <f t="shared" si="93"/>
        <v>24</v>
      </c>
      <c r="I131" s="30">
        <f t="shared" si="93"/>
        <v>24</v>
      </c>
      <c r="J131" s="36">
        <f t="shared" si="9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94">(D125-D126-D128-D129)/D125</f>
        <v>1</v>
      </c>
      <c r="E132" s="42">
        <f t="shared" si="94"/>
        <v>1</v>
      </c>
      <c r="F132" s="42">
        <f t="shared" si="94"/>
        <v>1</v>
      </c>
      <c r="G132" s="42">
        <f t="shared" si="94"/>
        <v>1</v>
      </c>
      <c r="H132" s="42">
        <f t="shared" si="94"/>
        <v>1</v>
      </c>
      <c r="I132" s="42">
        <f t="shared" si="94"/>
        <v>1</v>
      </c>
      <c r="J132" s="43">
        <f t="shared" ref="J132:K132" si="95">(J125-J126-J128-J129)/J125</f>
        <v>1</v>
      </c>
      <c r="K132" s="43">
        <f t="shared" si="95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96">(C125-C126-C128-C129-C127)/C125</f>
        <v>0</v>
      </c>
      <c r="D133" s="42">
        <f t="shared" si="96"/>
        <v>0</v>
      </c>
      <c r="E133" s="42">
        <f t="shared" si="96"/>
        <v>0</v>
      </c>
      <c r="F133" s="42">
        <f t="shared" si="96"/>
        <v>0</v>
      </c>
      <c r="G133" s="42">
        <f t="shared" si="96"/>
        <v>0</v>
      </c>
      <c r="H133" s="42">
        <f t="shared" si="96"/>
        <v>0</v>
      </c>
      <c r="I133" s="46">
        <f t="shared" si="96"/>
        <v>0</v>
      </c>
      <c r="J133" s="52">
        <f t="shared" ref="J133:K133" si="97">(J125-J126-J128-J129-J127)/J125</f>
        <v>0</v>
      </c>
      <c r="K133" s="47">
        <f t="shared" si="97"/>
        <v>1</v>
      </c>
      <c r="L133" s="53">
        <f>AVERAGE(J133,J147,J161,J175,J189)</f>
        <v>-3.0000000000000006E-2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98">IF(C135&lt;1,C125,C125-C126-C127-C128-C129/C135)/24</f>
        <v>1</v>
      </c>
      <c r="D136" s="58">
        <f t="shared" si="98"/>
        <v>1</v>
      </c>
      <c r="E136" s="58">
        <f t="shared" si="98"/>
        <v>1</v>
      </c>
      <c r="F136" s="58">
        <f t="shared" si="98"/>
        <v>1</v>
      </c>
      <c r="G136" s="58">
        <f t="shared" si="98"/>
        <v>1</v>
      </c>
      <c r="H136" s="58">
        <f t="shared" si="98"/>
        <v>1</v>
      </c>
      <c r="I136" s="59">
        <f t="shared" si="9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99">IF(C134=0,C133,((C125-C126-C128-C129-C127)/C125)/C134)</f>
        <v>0</v>
      </c>
      <c r="D137" s="25">
        <f t="shared" si="99"/>
        <v>0</v>
      </c>
      <c r="E137" s="25">
        <f t="shared" si="99"/>
        <v>0</v>
      </c>
      <c r="F137" s="25">
        <f t="shared" si="99"/>
        <v>0</v>
      </c>
      <c r="G137" s="25">
        <f t="shared" si="99"/>
        <v>0</v>
      </c>
      <c r="H137" s="25">
        <f t="shared" si="99"/>
        <v>0</v>
      </c>
      <c r="I137" s="45">
        <f t="shared" si="99"/>
        <v>0</v>
      </c>
      <c r="J137" s="44">
        <f t="shared" ref="J137:K137" si="100">IF(J134=0,J133,((J125-J126-J128-J129-J127)/J125)/J134)</f>
        <v>0</v>
      </c>
      <c r="K137" s="44">
        <f t="shared" si="10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10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10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10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10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10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102">C140+C142+C143</f>
        <v>0</v>
      </c>
      <c r="D144" s="30">
        <f t="shared" si="102"/>
        <v>0</v>
      </c>
      <c r="E144" s="30">
        <f t="shared" si="102"/>
        <v>0</v>
      </c>
      <c r="F144" s="30">
        <f t="shared" si="102"/>
        <v>0</v>
      </c>
      <c r="G144" s="30">
        <f t="shared" si="102"/>
        <v>0</v>
      </c>
      <c r="H144" s="30">
        <f t="shared" si="102"/>
        <v>0</v>
      </c>
      <c r="I144" s="30">
        <f t="shared" si="102"/>
        <v>0</v>
      </c>
      <c r="J144" s="36">
        <f t="shared" si="10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103">C139-C144</f>
        <v>24</v>
      </c>
      <c r="D145" s="30">
        <f t="shared" si="103"/>
        <v>24</v>
      </c>
      <c r="E145" s="30">
        <f t="shared" si="103"/>
        <v>24</v>
      </c>
      <c r="F145" s="30">
        <f t="shared" si="103"/>
        <v>24</v>
      </c>
      <c r="G145" s="30">
        <f t="shared" si="103"/>
        <v>24</v>
      </c>
      <c r="H145" s="30">
        <f t="shared" si="103"/>
        <v>24</v>
      </c>
      <c r="I145" s="30">
        <f t="shared" si="103"/>
        <v>24</v>
      </c>
      <c r="J145" s="36">
        <f t="shared" si="10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104">(D139-D140-D142-D143)/D139</f>
        <v>1</v>
      </c>
      <c r="E146" s="42">
        <f t="shared" si="104"/>
        <v>1</v>
      </c>
      <c r="F146" s="42">
        <f t="shared" si="104"/>
        <v>1</v>
      </c>
      <c r="G146" s="42">
        <f t="shared" si="104"/>
        <v>1</v>
      </c>
      <c r="H146" s="42">
        <f t="shared" si="104"/>
        <v>1</v>
      </c>
      <c r="I146" s="42">
        <f t="shared" si="104"/>
        <v>1</v>
      </c>
      <c r="J146" s="43">
        <f t="shared" ref="J146:K146" si="105">(J139-J140-J142-J143)/J139</f>
        <v>1</v>
      </c>
      <c r="K146" s="43">
        <f t="shared" si="105"/>
        <v>1</v>
      </c>
    </row>
    <row r="147" spans="1:13" x14ac:dyDescent="0.2">
      <c r="A147" s="14"/>
      <c r="B147" s="38" t="s">
        <v>19</v>
      </c>
      <c r="C147" s="42">
        <f t="shared" ref="C147:I147" si="106">(C139-C140-C142-C143-C141)/C139</f>
        <v>0</v>
      </c>
      <c r="D147" s="42">
        <f t="shared" si="106"/>
        <v>0</v>
      </c>
      <c r="E147" s="42">
        <f t="shared" si="106"/>
        <v>0</v>
      </c>
      <c r="F147" s="42">
        <f t="shared" si="106"/>
        <v>0</v>
      </c>
      <c r="G147" s="42">
        <f t="shared" si="106"/>
        <v>0</v>
      </c>
      <c r="H147" s="42">
        <f t="shared" si="106"/>
        <v>0</v>
      </c>
      <c r="I147" s="46">
        <f t="shared" si="106"/>
        <v>0</v>
      </c>
      <c r="J147" s="52">
        <f t="shared" ref="J147:K147" si="107">(J139-J140-J142-J143-J141)/J139</f>
        <v>0</v>
      </c>
      <c r="K147" s="47">
        <f t="shared" si="10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108">IF(C149&lt;1,C139,C139-C140-C141-C142-C143/C149)/24</f>
        <v>1</v>
      </c>
      <c r="D150" s="58">
        <f t="shared" si="108"/>
        <v>1</v>
      </c>
      <c r="E150" s="58">
        <f t="shared" si="108"/>
        <v>1</v>
      </c>
      <c r="F150" s="58">
        <f t="shared" si="108"/>
        <v>1</v>
      </c>
      <c r="G150" s="58">
        <f t="shared" si="108"/>
        <v>1</v>
      </c>
      <c r="H150" s="58">
        <f t="shared" si="108"/>
        <v>1</v>
      </c>
      <c r="I150" s="59">
        <f t="shared" si="10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109">IF(C148=0,C147,((C139-C140-C142-C143-C141)/C139)/C148)</f>
        <v>0</v>
      </c>
      <c r="D151" s="25">
        <f t="shared" si="109"/>
        <v>0</v>
      </c>
      <c r="E151" s="25">
        <f t="shared" si="109"/>
        <v>0</v>
      </c>
      <c r="F151" s="25">
        <f t="shared" si="109"/>
        <v>0</v>
      </c>
      <c r="G151" s="25">
        <f t="shared" si="109"/>
        <v>0</v>
      </c>
      <c r="H151" s="25">
        <f t="shared" si="109"/>
        <v>0</v>
      </c>
      <c r="I151" s="45">
        <f t="shared" si="109"/>
        <v>0</v>
      </c>
      <c r="J151" s="44">
        <f t="shared" ref="J151:K151" si="110">IF(J148=0,J147,((J139-J140-J142-J143-J141)/J139)/J148)</f>
        <v>0</v>
      </c>
      <c r="K151" s="44">
        <f t="shared" si="11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16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111">SUM(C153:I153)</f>
        <v>160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11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11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11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11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112">C154+C156+C157</f>
        <v>0</v>
      </c>
      <c r="D158" s="30">
        <f t="shared" si="112"/>
        <v>0</v>
      </c>
      <c r="E158" s="30">
        <f t="shared" si="112"/>
        <v>0</v>
      </c>
      <c r="F158" s="30">
        <f t="shared" si="112"/>
        <v>0</v>
      </c>
      <c r="G158" s="30">
        <f t="shared" si="112"/>
        <v>0</v>
      </c>
      <c r="H158" s="30">
        <f t="shared" si="112"/>
        <v>0</v>
      </c>
      <c r="I158" s="30">
        <f t="shared" si="112"/>
        <v>0</v>
      </c>
      <c r="J158" s="36">
        <f t="shared" si="11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113">C153-C158</f>
        <v>16</v>
      </c>
      <c r="D159" s="30">
        <f t="shared" si="113"/>
        <v>24</v>
      </c>
      <c r="E159" s="30">
        <f t="shared" si="113"/>
        <v>24</v>
      </c>
      <c r="F159" s="30">
        <f t="shared" si="113"/>
        <v>24</v>
      </c>
      <c r="G159" s="30">
        <f t="shared" si="113"/>
        <v>24</v>
      </c>
      <c r="H159" s="30">
        <f t="shared" si="113"/>
        <v>24</v>
      </c>
      <c r="I159" s="30">
        <f t="shared" si="113"/>
        <v>24</v>
      </c>
      <c r="J159" s="36">
        <f t="shared" si="111"/>
        <v>160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114">(D153-D154-D156-D157)/D153</f>
        <v>1</v>
      </c>
      <c r="E160" s="42">
        <f t="shared" si="114"/>
        <v>1</v>
      </c>
      <c r="F160" s="42">
        <f t="shared" si="114"/>
        <v>1</v>
      </c>
      <c r="G160" s="42">
        <f t="shared" si="114"/>
        <v>1</v>
      </c>
      <c r="H160" s="42">
        <f t="shared" si="114"/>
        <v>1</v>
      </c>
      <c r="I160" s="42">
        <f t="shared" si="114"/>
        <v>1</v>
      </c>
      <c r="J160" s="43">
        <f t="shared" ref="J160:K160" si="115">(J153-J154-J156-J157)/J153</f>
        <v>1</v>
      </c>
      <c r="K160" s="43">
        <f t="shared" si="115"/>
        <v>1</v>
      </c>
    </row>
    <row r="161" spans="1:15" x14ac:dyDescent="0.2">
      <c r="A161" s="14"/>
      <c r="B161" s="38" t="s">
        <v>19</v>
      </c>
      <c r="C161" s="42">
        <f t="shared" ref="C161:I161" si="116">(C153-C154-C156-C157-C155)/C153</f>
        <v>-0.5</v>
      </c>
      <c r="D161" s="42">
        <f t="shared" si="116"/>
        <v>0</v>
      </c>
      <c r="E161" s="42">
        <f t="shared" si="116"/>
        <v>0</v>
      </c>
      <c r="F161" s="42">
        <f t="shared" si="116"/>
        <v>0</v>
      </c>
      <c r="G161" s="42">
        <f t="shared" si="116"/>
        <v>0</v>
      </c>
      <c r="H161" s="42">
        <f t="shared" si="116"/>
        <v>0</v>
      </c>
      <c r="I161" s="46">
        <f t="shared" si="116"/>
        <v>0</v>
      </c>
      <c r="J161" s="52">
        <f t="shared" ref="J161:K161" si="117">(J153-J154-J156-J157-J155)/J153</f>
        <v>-0.05</v>
      </c>
      <c r="K161" s="47">
        <f t="shared" si="11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18">IF(C163&lt;1,C153,C153-C154-C155-C156-C157/C163)/24</f>
        <v>0.66666666666666663</v>
      </c>
      <c r="D164" s="58">
        <f t="shared" si="118"/>
        <v>1</v>
      </c>
      <c r="E164" s="58">
        <f t="shared" si="118"/>
        <v>1</v>
      </c>
      <c r="F164" s="58">
        <f t="shared" si="118"/>
        <v>1</v>
      </c>
      <c r="G164" s="58">
        <f t="shared" si="118"/>
        <v>1</v>
      </c>
      <c r="H164" s="58">
        <f t="shared" si="118"/>
        <v>1</v>
      </c>
      <c r="I164" s="59">
        <f t="shared" si="118"/>
        <v>1</v>
      </c>
      <c r="J164" s="60">
        <f>SUM(C164:I164)</f>
        <v>6.6666666666666661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19">IF(C162=0,C161,((C153-C154-C156-C157-C155)/C153)/C162)</f>
        <v>-0.5</v>
      </c>
      <c r="D165" s="25">
        <f t="shared" si="119"/>
        <v>0</v>
      </c>
      <c r="E165" s="25">
        <f t="shared" si="119"/>
        <v>0</v>
      </c>
      <c r="F165" s="25">
        <f t="shared" si="119"/>
        <v>0</v>
      </c>
      <c r="G165" s="25">
        <f t="shared" si="119"/>
        <v>0</v>
      </c>
      <c r="H165" s="25">
        <f t="shared" si="119"/>
        <v>0</v>
      </c>
      <c r="I165" s="45">
        <f t="shared" si="119"/>
        <v>0</v>
      </c>
      <c r="J165" s="44">
        <f t="shared" ref="J165:K165" si="120">IF(J162=0,J161,((J153-J154-J156-J157-J155)/J153)/J162)</f>
        <v>-0.05</v>
      </c>
      <c r="K165" s="44">
        <f t="shared" si="12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16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21">SUM(C167:I167)</f>
        <v>160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21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21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2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2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22">C168+C170+C171</f>
        <v>0</v>
      </c>
      <c r="D172" s="30">
        <f t="shared" si="122"/>
        <v>0</v>
      </c>
      <c r="E172" s="30">
        <f t="shared" si="122"/>
        <v>0</v>
      </c>
      <c r="F172" s="30">
        <f t="shared" si="122"/>
        <v>0</v>
      </c>
      <c r="G172" s="30">
        <f t="shared" si="122"/>
        <v>0</v>
      </c>
      <c r="H172" s="30">
        <f t="shared" si="122"/>
        <v>0</v>
      </c>
      <c r="I172" s="30">
        <f t="shared" si="122"/>
        <v>0</v>
      </c>
      <c r="J172" s="36">
        <f t="shared" si="121"/>
        <v>0</v>
      </c>
      <c r="K172" s="36">
        <f>K168+K170+K171</f>
        <v>0</v>
      </c>
      <c r="L172" s="53">
        <f>AVERAGE(J86,J100)</f>
        <v>0.94612103174603179</v>
      </c>
    </row>
    <row r="173" spans="1:15" x14ac:dyDescent="0.2">
      <c r="A173" s="14"/>
      <c r="B173" s="15" t="s">
        <v>1</v>
      </c>
      <c r="C173" s="30">
        <f t="shared" ref="C173:I173" si="123">C167-C172</f>
        <v>16</v>
      </c>
      <c r="D173" s="30">
        <f t="shared" si="123"/>
        <v>24</v>
      </c>
      <c r="E173" s="30">
        <f t="shared" si="123"/>
        <v>24</v>
      </c>
      <c r="F173" s="30">
        <f t="shared" si="123"/>
        <v>24</v>
      </c>
      <c r="G173" s="30">
        <f t="shared" si="123"/>
        <v>24</v>
      </c>
      <c r="H173" s="30">
        <f t="shared" si="123"/>
        <v>24</v>
      </c>
      <c r="I173" s="30">
        <f t="shared" si="123"/>
        <v>24</v>
      </c>
      <c r="J173" s="36">
        <f t="shared" si="121"/>
        <v>160</v>
      </c>
      <c r="K173" s="36">
        <f>K167-K172</f>
        <v>168</v>
      </c>
      <c r="L173" s="53">
        <f>AVERAGE(J87,J101)</f>
        <v>0.94612103174603179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24">(D167-D168-D170-D171)/D167</f>
        <v>1</v>
      </c>
      <c r="E174" s="42">
        <f t="shared" si="124"/>
        <v>1</v>
      </c>
      <c r="F174" s="42">
        <f t="shared" si="124"/>
        <v>1</v>
      </c>
      <c r="G174" s="42">
        <f t="shared" si="124"/>
        <v>1</v>
      </c>
      <c r="H174" s="42">
        <f t="shared" si="124"/>
        <v>1</v>
      </c>
      <c r="I174" s="42">
        <f t="shared" si="124"/>
        <v>1</v>
      </c>
      <c r="J174" s="43">
        <f t="shared" ref="J174:K174" si="125">(J167-J168-J170-J171)/J167</f>
        <v>1</v>
      </c>
      <c r="K174" s="43">
        <f t="shared" si="125"/>
        <v>1</v>
      </c>
    </row>
    <row r="175" spans="1:15" x14ac:dyDescent="0.2">
      <c r="A175" s="14"/>
      <c r="B175" s="38" t="s">
        <v>19</v>
      </c>
      <c r="C175" s="42">
        <f t="shared" ref="C175:I175" si="126">(C167-C168-C170-C171-C169)/C167</f>
        <v>-0.5</v>
      </c>
      <c r="D175" s="42">
        <f t="shared" si="126"/>
        <v>0</v>
      </c>
      <c r="E175" s="42">
        <f t="shared" si="126"/>
        <v>0</v>
      </c>
      <c r="F175" s="42">
        <f t="shared" si="126"/>
        <v>0</v>
      </c>
      <c r="G175" s="42">
        <f t="shared" si="126"/>
        <v>0</v>
      </c>
      <c r="H175" s="42">
        <f t="shared" si="126"/>
        <v>0</v>
      </c>
      <c r="I175" s="46">
        <f t="shared" si="126"/>
        <v>0</v>
      </c>
      <c r="J175" s="52">
        <f t="shared" ref="J175:K175" si="127">(J167-J168-J170-J171-J169)/J167</f>
        <v>-0.05</v>
      </c>
      <c r="K175" s="47">
        <f t="shared" si="12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28">IF(C177&lt;1,C167,C167-C168-C169-C170-C171/C177)/24</f>
        <v>0.66666666666666663</v>
      </c>
      <c r="D178" s="58">
        <f t="shared" si="128"/>
        <v>1</v>
      </c>
      <c r="E178" s="58">
        <f t="shared" si="128"/>
        <v>1</v>
      </c>
      <c r="F178" s="58">
        <f t="shared" si="128"/>
        <v>1</v>
      </c>
      <c r="G178" s="58">
        <f t="shared" si="128"/>
        <v>1</v>
      </c>
      <c r="H178" s="58">
        <f t="shared" si="128"/>
        <v>1</v>
      </c>
      <c r="I178" s="59">
        <f t="shared" si="128"/>
        <v>1</v>
      </c>
      <c r="J178" s="60">
        <f>SUM(C178:I178)</f>
        <v>6.6666666666666661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29">IF(C176=0,C175,((C167-C168-C170-C171-C169)/C167)/C176)</f>
        <v>-0.5</v>
      </c>
      <c r="D179" s="25">
        <f t="shared" si="129"/>
        <v>0</v>
      </c>
      <c r="E179" s="25">
        <f t="shared" si="129"/>
        <v>0</v>
      </c>
      <c r="F179" s="25">
        <f t="shared" si="129"/>
        <v>0</v>
      </c>
      <c r="G179" s="25">
        <f t="shared" si="129"/>
        <v>0</v>
      </c>
      <c r="H179" s="25">
        <f t="shared" si="129"/>
        <v>0</v>
      </c>
      <c r="I179" s="45">
        <f t="shared" si="129"/>
        <v>0</v>
      </c>
      <c r="J179" s="44">
        <f t="shared" ref="J179:K179" si="130">IF(J176=0,J175,((J167-J168-J170-J171-J169)/J167)/J176)</f>
        <v>-0.05</v>
      </c>
      <c r="K179" s="44">
        <f t="shared" si="13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16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31">SUM(C181:I181)</f>
        <v>160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31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31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3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3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32">C182+C184+C185</f>
        <v>0</v>
      </c>
      <c r="D186" s="30">
        <f t="shared" si="132"/>
        <v>0</v>
      </c>
      <c r="E186" s="30">
        <f t="shared" si="132"/>
        <v>0</v>
      </c>
      <c r="F186" s="30">
        <f t="shared" si="132"/>
        <v>0</v>
      </c>
      <c r="G186" s="30">
        <f t="shared" si="132"/>
        <v>0</v>
      </c>
      <c r="H186" s="30">
        <f t="shared" si="132"/>
        <v>0</v>
      </c>
      <c r="I186" s="30">
        <f t="shared" si="132"/>
        <v>0</v>
      </c>
      <c r="J186" s="36">
        <f t="shared" si="131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33">C181-C186</f>
        <v>16</v>
      </c>
      <c r="D187" s="30">
        <f t="shared" si="133"/>
        <v>24</v>
      </c>
      <c r="E187" s="30">
        <f t="shared" si="133"/>
        <v>24</v>
      </c>
      <c r="F187" s="30">
        <f t="shared" si="133"/>
        <v>24</v>
      </c>
      <c r="G187" s="30">
        <f t="shared" si="133"/>
        <v>24</v>
      </c>
      <c r="H187" s="30">
        <f t="shared" si="133"/>
        <v>24</v>
      </c>
      <c r="I187" s="30">
        <f t="shared" si="133"/>
        <v>24</v>
      </c>
      <c r="J187" s="36">
        <f t="shared" si="131"/>
        <v>160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34">(D181-D182-D184-D185)/D181</f>
        <v>1</v>
      </c>
      <c r="E188" s="42">
        <f t="shared" si="134"/>
        <v>1</v>
      </c>
      <c r="F188" s="42">
        <f t="shared" si="134"/>
        <v>1</v>
      </c>
      <c r="G188" s="42">
        <f t="shared" si="134"/>
        <v>1</v>
      </c>
      <c r="H188" s="42">
        <f t="shared" si="134"/>
        <v>1</v>
      </c>
      <c r="I188" s="42">
        <f t="shared" si="134"/>
        <v>1</v>
      </c>
      <c r="J188" s="43">
        <f t="shared" ref="J188:K188" si="135">(J181-J182-J184-J185)/J181</f>
        <v>1</v>
      </c>
      <c r="K188" s="43">
        <f t="shared" si="135"/>
        <v>1</v>
      </c>
    </row>
    <row r="189" spans="1:13" x14ac:dyDescent="0.2">
      <c r="A189" s="14"/>
      <c r="B189" s="38" t="s">
        <v>19</v>
      </c>
      <c r="C189" s="42">
        <f t="shared" ref="C189:I189" si="136">(C181-C182-C184-C185-C183)/C181</f>
        <v>-0.5</v>
      </c>
      <c r="D189" s="42">
        <f t="shared" si="136"/>
        <v>0</v>
      </c>
      <c r="E189" s="42">
        <f t="shared" si="136"/>
        <v>0</v>
      </c>
      <c r="F189" s="42">
        <f t="shared" si="136"/>
        <v>0</v>
      </c>
      <c r="G189" s="42">
        <f t="shared" si="136"/>
        <v>0</v>
      </c>
      <c r="H189" s="42">
        <f t="shared" si="136"/>
        <v>0</v>
      </c>
      <c r="I189" s="46">
        <f t="shared" si="136"/>
        <v>0</v>
      </c>
      <c r="J189" s="52">
        <f t="shared" ref="J189:K189" si="137">(J181-J182-J184-J185-J183)/J181</f>
        <v>-0.05</v>
      </c>
      <c r="K189" s="47">
        <f t="shared" si="137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38">IF(C191&lt;1,C181,C181-C182-C183-C184-C185/C191)/24</f>
        <v>0.66666666666666663</v>
      </c>
      <c r="D192" s="58">
        <f t="shared" si="138"/>
        <v>1</v>
      </c>
      <c r="E192" s="58">
        <f t="shared" si="138"/>
        <v>1</v>
      </c>
      <c r="F192" s="58">
        <f t="shared" si="138"/>
        <v>1</v>
      </c>
      <c r="G192" s="58">
        <f t="shared" si="138"/>
        <v>1</v>
      </c>
      <c r="H192" s="58">
        <f t="shared" si="138"/>
        <v>1</v>
      </c>
      <c r="I192" s="59">
        <f t="shared" si="138"/>
        <v>1</v>
      </c>
      <c r="J192" s="60">
        <f>SUM(C192:I192)</f>
        <v>6.6666666666666661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39">IF(C190=0,C189,((C181-C182-C184-C185-C183)/C181)/C190)</f>
        <v>-0.5</v>
      </c>
      <c r="D193" s="25">
        <f t="shared" si="139"/>
        <v>0</v>
      </c>
      <c r="E193" s="25">
        <f t="shared" si="139"/>
        <v>0</v>
      </c>
      <c r="F193" s="25">
        <f t="shared" si="139"/>
        <v>0</v>
      </c>
      <c r="G193" s="25">
        <f t="shared" si="139"/>
        <v>0</v>
      </c>
      <c r="H193" s="25">
        <f t="shared" si="139"/>
        <v>0</v>
      </c>
      <c r="I193" s="45">
        <f t="shared" si="139"/>
        <v>0</v>
      </c>
      <c r="J193" s="44">
        <f t="shared" ref="J193:K193" si="140">IF(J190=0,J189,((J181-J182-J184-J185-J183)/J181)/J190)</f>
        <v>-0.05</v>
      </c>
      <c r="K193" s="44">
        <f t="shared" si="14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43"/>
  <dimension ref="A1:O194"/>
  <sheetViews>
    <sheetView showGridLines="0" zoomScaleNormal="100" workbookViewId="0">
      <selection activeCell="C3" sqref="C3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Week06!F1+1</f>
        <v>7</v>
      </c>
      <c r="G1" s="62">
        <f>Week06!G1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Week06!I3+1</f>
        <v>43505</v>
      </c>
      <c r="D3" s="51">
        <f t="shared" ref="D3:I3" si="0">C3+1</f>
        <v>43506</v>
      </c>
      <c r="E3" s="51">
        <f t="shared" si="0"/>
        <v>43507</v>
      </c>
      <c r="F3" s="51">
        <f t="shared" si="0"/>
        <v>43508</v>
      </c>
      <c r="G3" s="51">
        <f t="shared" si="0"/>
        <v>43509</v>
      </c>
      <c r="H3" s="51">
        <f t="shared" si="0"/>
        <v>43510</v>
      </c>
      <c r="I3" s="51">
        <f t="shared" si="0"/>
        <v>43511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17.5</v>
      </c>
      <c r="G6" s="29">
        <v>24</v>
      </c>
      <c r="H6" s="29">
        <v>24</v>
      </c>
      <c r="I6" s="29">
        <v>24</v>
      </c>
      <c r="J6" s="33">
        <f t="shared" si="1"/>
        <v>89.5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17.5</v>
      </c>
      <c r="G10" s="30">
        <f t="shared" si="2"/>
        <v>24</v>
      </c>
      <c r="H10" s="30">
        <f t="shared" si="2"/>
        <v>24</v>
      </c>
      <c r="I10" s="30">
        <f t="shared" si="2"/>
        <v>24</v>
      </c>
      <c r="J10" s="36">
        <f t="shared" si="1"/>
        <v>89.5</v>
      </c>
      <c r="K10" s="36">
        <f>K6+K8+K9</f>
        <v>0</v>
      </c>
      <c r="O10" s="53">
        <f>AVERAGE(J12,J26,J40,J56,J70,J86,J100)</f>
        <v>0.77040816326530603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6.5</v>
      </c>
      <c r="G11" s="30">
        <f t="shared" si="3"/>
        <v>0</v>
      </c>
      <c r="H11" s="30">
        <f t="shared" si="3"/>
        <v>0</v>
      </c>
      <c r="I11" s="30">
        <f t="shared" si="3"/>
        <v>0</v>
      </c>
      <c r="J11" s="36">
        <f t="shared" si="1"/>
        <v>78.5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0.27083333333333331</v>
      </c>
      <c r="G12" s="42">
        <f t="shared" si="4"/>
        <v>0</v>
      </c>
      <c r="H12" s="42">
        <f t="shared" si="4"/>
        <v>0</v>
      </c>
      <c r="I12" s="42">
        <f t="shared" si="4"/>
        <v>0</v>
      </c>
      <c r="J12" s="43">
        <f t="shared" ref="J12:K12" si="5">(J5-J6-J8-J9)/J5</f>
        <v>0.46726190476190477</v>
      </c>
      <c r="K12" s="43">
        <f t="shared" si="5"/>
        <v>1</v>
      </c>
      <c r="L12" s="53">
        <f>AVERAGE(J12,J26,J40)</f>
        <v>0.46428571428571425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0.27083333333333331</v>
      </c>
      <c r="G13" s="42">
        <f t="shared" si="6"/>
        <v>0</v>
      </c>
      <c r="H13" s="42">
        <f t="shared" si="6"/>
        <v>0</v>
      </c>
      <c r="I13" s="46">
        <f t="shared" si="6"/>
        <v>0</v>
      </c>
      <c r="J13" s="52">
        <f t="shared" ref="J13:K13" si="7">(J5-J6-J8-J9-J7)/J5</f>
        <v>0.46726190476190477</v>
      </c>
      <c r="K13" s="47">
        <f t="shared" si="7"/>
        <v>1</v>
      </c>
      <c r="L13" s="53">
        <f>AVERAGE(J13,J27,J41)</f>
        <v>0.46428571428571425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0.27083333333333331</v>
      </c>
      <c r="G17" s="25">
        <f t="shared" si="9"/>
        <v>0</v>
      </c>
      <c r="H17" s="25">
        <f t="shared" si="9"/>
        <v>0</v>
      </c>
      <c r="I17" s="45">
        <f t="shared" si="9"/>
        <v>0</v>
      </c>
      <c r="J17" s="44">
        <f t="shared" ref="J17:K17" si="10">IF(J14=0,J13,((J5-J6-J8-J9-J7)/J5)/J14)</f>
        <v>0.46726190476190477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18.5</v>
      </c>
      <c r="G20" s="29">
        <v>24</v>
      </c>
      <c r="H20" s="29">
        <v>24</v>
      </c>
      <c r="I20" s="29">
        <v>24</v>
      </c>
      <c r="J20" s="35">
        <f t="shared" si="11"/>
        <v>90.5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18.5</v>
      </c>
      <c r="G24" s="30">
        <f t="shared" si="12"/>
        <v>24</v>
      </c>
      <c r="H24" s="30">
        <f t="shared" si="12"/>
        <v>24</v>
      </c>
      <c r="I24" s="30">
        <f t="shared" si="12"/>
        <v>24</v>
      </c>
      <c r="J24" s="36">
        <f t="shared" si="11"/>
        <v>90.5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5.5</v>
      </c>
      <c r="G25" s="30">
        <f t="shared" si="13"/>
        <v>0</v>
      </c>
      <c r="H25" s="30">
        <f t="shared" si="13"/>
        <v>0</v>
      </c>
      <c r="I25" s="30">
        <f t="shared" si="13"/>
        <v>0</v>
      </c>
      <c r="J25" s="36">
        <f t="shared" si="11"/>
        <v>77.5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0.22916666666666666</v>
      </c>
      <c r="G26" s="42">
        <f t="shared" si="14"/>
        <v>0</v>
      </c>
      <c r="H26" s="42">
        <f t="shared" si="14"/>
        <v>0</v>
      </c>
      <c r="I26" s="42">
        <f t="shared" si="14"/>
        <v>0</v>
      </c>
      <c r="J26" s="43">
        <f>(J19-J20-J22-J23)/J19</f>
        <v>0.46130952380952384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0.22916666666666666</v>
      </c>
      <c r="G27" s="42">
        <f t="shared" si="15"/>
        <v>0</v>
      </c>
      <c r="H27" s="42">
        <f t="shared" si="15"/>
        <v>0</v>
      </c>
      <c r="I27" s="46">
        <f t="shared" si="15"/>
        <v>0</v>
      </c>
      <c r="J27" s="52">
        <f>(J19-J20-J22-J23-J21)/J19</f>
        <v>0.46130952380952384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0.22916666666666666</v>
      </c>
      <c r="G31" s="25">
        <f t="shared" si="17"/>
        <v>0</v>
      </c>
      <c r="H31" s="25">
        <f t="shared" si="17"/>
        <v>0</v>
      </c>
      <c r="I31" s="45">
        <f t="shared" si="17"/>
        <v>0</v>
      </c>
      <c r="J31" s="44">
        <f t="shared" ref="J31:K31" si="18">IF(J28=0,J27,((J19-J20-J22-J23-J21)/J19)/J28)</f>
        <v>0.46130952380952384</v>
      </c>
      <c r="K31" s="44">
        <f t="shared" si="18"/>
        <v>1</v>
      </c>
      <c r="L31" s="55">
        <f>(J28+J40+J56+J72+J116)/5</f>
        <v>0.49285714285714288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18</v>
      </c>
      <c r="G34" s="29">
        <v>24</v>
      </c>
      <c r="H34" s="29">
        <v>24</v>
      </c>
      <c r="I34" s="29">
        <v>24</v>
      </c>
      <c r="J34" s="33">
        <f t="shared" si="19"/>
        <v>90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18</v>
      </c>
      <c r="G38" s="30">
        <f t="shared" si="20"/>
        <v>24</v>
      </c>
      <c r="H38" s="30">
        <f t="shared" si="20"/>
        <v>24</v>
      </c>
      <c r="I38" s="30">
        <f t="shared" si="20"/>
        <v>24</v>
      </c>
      <c r="J38" s="34">
        <f t="shared" si="19"/>
        <v>90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6</v>
      </c>
      <c r="G39" s="30">
        <f t="shared" si="21"/>
        <v>0</v>
      </c>
      <c r="H39" s="30">
        <f t="shared" si="21"/>
        <v>0</v>
      </c>
      <c r="I39" s="30">
        <f t="shared" si="21"/>
        <v>0</v>
      </c>
      <c r="J39" s="34">
        <f t="shared" si="19"/>
        <v>78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0.25</v>
      </c>
      <c r="G40" s="42">
        <f t="shared" si="22"/>
        <v>0</v>
      </c>
      <c r="H40" s="42">
        <f t="shared" si="22"/>
        <v>0</v>
      </c>
      <c r="I40" s="42">
        <f t="shared" si="22"/>
        <v>0</v>
      </c>
      <c r="J40" s="43">
        <f>(J33-J34-J36-J37)/J33</f>
        <v>0.4642857142857143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0.25</v>
      </c>
      <c r="G41" s="42">
        <f t="shared" si="23"/>
        <v>0</v>
      </c>
      <c r="H41" s="42">
        <f t="shared" si="23"/>
        <v>0</v>
      </c>
      <c r="I41" s="46">
        <f t="shared" si="23"/>
        <v>0</v>
      </c>
      <c r="J41" s="52">
        <f>(J33-J34-J36-J37-J35)/J33</f>
        <v>0.4642857142857143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0.25</v>
      </c>
      <c r="G45" s="25">
        <f t="shared" si="25"/>
        <v>0</v>
      </c>
      <c r="H45" s="25">
        <f t="shared" si="25"/>
        <v>0</v>
      </c>
      <c r="I45" s="45">
        <f t="shared" si="25"/>
        <v>0</v>
      </c>
      <c r="J45" s="44">
        <f t="shared" ref="J45:K45" si="26">IF(J42=0,J41,((J33-J34-J36-J37-J35)/J33)/J42)</f>
        <v>0.4642857142857143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43505</v>
      </c>
      <c r="D47" s="51">
        <f t="shared" ref="D47:I47" si="27">C47+1</f>
        <v>43506</v>
      </c>
      <c r="E47" s="51">
        <f t="shared" si="27"/>
        <v>43507</v>
      </c>
      <c r="F47" s="51">
        <f t="shared" si="27"/>
        <v>43508</v>
      </c>
      <c r="G47" s="51">
        <f t="shared" si="27"/>
        <v>43509</v>
      </c>
      <c r="H47" s="51">
        <f t="shared" si="27"/>
        <v>43510</v>
      </c>
      <c r="I47" s="51">
        <f t="shared" si="27"/>
        <v>43511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1.72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1.72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0.92833333333333334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0.98976190476190473</v>
      </c>
      <c r="K57" s="47">
        <f>(K49-K50-K52-K53-K51)/K49</f>
        <v>1</v>
      </c>
      <c r="L57" s="53">
        <f>AVERAGE(J57,J71)</f>
        <v>0.99488095238095231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0.92833333333333334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0.98976190476190473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3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3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3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3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3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3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3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3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3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3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3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3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3" ht="13.5" thickTop="1" x14ac:dyDescent="0.2">
      <c r="A77" s="21"/>
      <c r="B77" s="5"/>
      <c r="C77" s="51">
        <f>C47</f>
        <v>43505</v>
      </c>
      <c r="D77" s="51">
        <f t="shared" ref="D77:I77" si="44">C77+1</f>
        <v>43506</v>
      </c>
      <c r="E77" s="51">
        <f t="shared" si="44"/>
        <v>43507</v>
      </c>
      <c r="F77" s="51">
        <f t="shared" si="44"/>
        <v>43508</v>
      </c>
      <c r="G77" s="51">
        <f t="shared" si="44"/>
        <v>43509</v>
      </c>
      <c r="H77" s="51">
        <f t="shared" si="44"/>
        <v>43510</v>
      </c>
      <c r="I77" s="51">
        <f t="shared" si="44"/>
        <v>43511</v>
      </c>
      <c r="J77" s="20" t="s">
        <v>12</v>
      </c>
      <c r="K77" s="20"/>
    </row>
    <row r="78" spans="1:13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3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3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  <c r="M80" s="31"/>
    </row>
    <row r="81" spans="1:14" x14ac:dyDescent="0.2">
      <c r="A81" s="12"/>
      <c r="B81" s="13" t="s">
        <v>14</v>
      </c>
      <c r="C81" s="29">
        <v>0</v>
      </c>
      <c r="D81" s="29">
        <v>0</v>
      </c>
      <c r="E81" s="29">
        <v>0.12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0.12</v>
      </c>
      <c r="K81" s="35">
        <v>0</v>
      </c>
    </row>
    <row r="82" spans="1:14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4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4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4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4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4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0.995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0.99928571428571422</v>
      </c>
      <c r="K87" s="47">
        <f>(K79-K80-K82-K83-K81)/K79</f>
        <v>1</v>
      </c>
      <c r="L87" s="53">
        <f>AVERAGE(J87,J101)</f>
        <v>0.99860119047619045</v>
      </c>
    </row>
    <row r="88" spans="1:14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4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4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4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0.995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0.99928571428571422</v>
      </c>
      <c r="K91" s="44">
        <f t="shared" si="52"/>
        <v>1</v>
      </c>
    </row>
    <row r="92" spans="1:14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4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4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  <c r="N94" s="31"/>
    </row>
    <row r="95" spans="1:14" x14ac:dyDescent="0.2">
      <c r="A95" s="12"/>
      <c r="B95" s="13" t="s">
        <v>14</v>
      </c>
      <c r="C95" s="29">
        <v>0</v>
      </c>
      <c r="D95" s="29">
        <v>0</v>
      </c>
      <c r="E95" s="29">
        <v>0.35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0.35</v>
      </c>
      <c r="K95" s="35">
        <v>0</v>
      </c>
    </row>
    <row r="96" spans="1:14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0.98541666666666661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0.99791666666666667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0.98541666666666661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0.99791666666666667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43505</v>
      </c>
      <c r="D107" s="51">
        <f t="shared" ref="D107:I107" si="61">C107+1</f>
        <v>43506</v>
      </c>
      <c r="E107" s="51">
        <f t="shared" si="61"/>
        <v>43507</v>
      </c>
      <c r="F107" s="51">
        <f t="shared" si="61"/>
        <v>43508</v>
      </c>
      <c r="G107" s="51">
        <f t="shared" si="61"/>
        <v>43509</v>
      </c>
      <c r="H107" s="51">
        <f t="shared" si="61"/>
        <v>43510</v>
      </c>
      <c r="I107" s="51">
        <f t="shared" si="61"/>
        <v>43511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43505</v>
      </c>
      <c r="D123" s="51">
        <f t="shared" ref="D123:I123" si="72">C123+1</f>
        <v>43506</v>
      </c>
      <c r="E123" s="51">
        <f t="shared" si="72"/>
        <v>43507</v>
      </c>
      <c r="F123" s="51">
        <f t="shared" si="72"/>
        <v>43508</v>
      </c>
      <c r="G123" s="51">
        <f t="shared" si="72"/>
        <v>43509</v>
      </c>
      <c r="H123" s="51">
        <f t="shared" si="72"/>
        <v>43510</v>
      </c>
      <c r="I123" s="51">
        <f t="shared" si="72"/>
        <v>43511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0.99860119047619045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4"/>
  <dimension ref="A1:P194"/>
  <sheetViews>
    <sheetView showGridLines="0" zoomScaleNormal="100" workbookViewId="0">
      <selection activeCell="C6" sqref="C6:I15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Week07!F1+1</f>
        <v>8</v>
      </c>
      <c r="G1" s="62">
        <f>Week07!G1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Week07!I3+1</f>
        <v>43512</v>
      </c>
      <c r="D3" s="51">
        <f t="shared" ref="D3:I3" si="0">C3+1</f>
        <v>43513</v>
      </c>
      <c r="E3" s="51">
        <f t="shared" si="0"/>
        <v>43514</v>
      </c>
      <c r="F3" s="51">
        <f t="shared" si="0"/>
        <v>43515</v>
      </c>
      <c r="G3" s="51">
        <f t="shared" si="0"/>
        <v>43516</v>
      </c>
      <c r="H3" s="51">
        <f t="shared" si="0"/>
        <v>43517</v>
      </c>
      <c r="I3" s="51">
        <f t="shared" si="0"/>
        <v>43518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24</v>
      </c>
      <c r="D6" s="29">
        <v>24</v>
      </c>
      <c r="E6" s="29">
        <v>24</v>
      </c>
      <c r="F6" s="29">
        <v>24</v>
      </c>
      <c r="G6" s="29">
        <v>24</v>
      </c>
      <c r="H6" s="29">
        <v>24</v>
      </c>
      <c r="I6" s="29">
        <v>24</v>
      </c>
      <c r="J6" s="33">
        <f t="shared" si="1"/>
        <v>168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24</v>
      </c>
      <c r="D10" s="30">
        <f t="shared" si="2"/>
        <v>24</v>
      </c>
      <c r="E10" s="30">
        <f t="shared" si="2"/>
        <v>24</v>
      </c>
      <c r="F10" s="30">
        <f t="shared" si="2"/>
        <v>24</v>
      </c>
      <c r="G10" s="30">
        <f t="shared" si="2"/>
        <v>24</v>
      </c>
      <c r="H10" s="30">
        <f t="shared" si="2"/>
        <v>24</v>
      </c>
      <c r="I10" s="30">
        <f t="shared" si="2"/>
        <v>24</v>
      </c>
      <c r="J10" s="36">
        <f t="shared" si="1"/>
        <v>168</v>
      </c>
      <c r="K10" s="36">
        <f>K6+K8+K9</f>
        <v>0</v>
      </c>
      <c r="N10" s="53">
        <f>AVERAGE(J12,J26,J40,J56,J70,J86,J100)</f>
        <v>0.5714285714285714</v>
      </c>
    </row>
    <row r="11" spans="1:14" x14ac:dyDescent="0.2">
      <c r="A11" s="14"/>
      <c r="B11" s="15" t="s">
        <v>1</v>
      </c>
      <c r="C11" s="30">
        <f t="shared" ref="C11:I11" si="3">C5-C10</f>
        <v>0</v>
      </c>
      <c r="D11" s="30">
        <f t="shared" si="3"/>
        <v>0</v>
      </c>
      <c r="E11" s="30">
        <f t="shared" si="3"/>
        <v>0</v>
      </c>
      <c r="F11" s="30">
        <f t="shared" si="3"/>
        <v>0</v>
      </c>
      <c r="G11" s="30">
        <f t="shared" si="3"/>
        <v>0</v>
      </c>
      <c r="H11" s="30">
        <f t="shared" si="3"/>
        <v>0</v>
      </c>
      <c r="I11" s="30">
        <f t="shared" si="3"/>
        <v>0</v>
      </c>
      <c r="J11" s="36">
        <f t="shared" si="1"/>
        <v>0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0</v>
      </c>
      <c r="D12" s="42">
        <f t="shared" ref="D12:I12" si="4">(D5-D6-D8-D9)/D5</f>
        <v>0</v>
      </c>
      <c r="E12" s="42">
        <f t="shared" si="4"/>
        <v>0</v>
      </c>
      <c r="F12" s="42">
        <f t="shared" si="4"/>
        <v>0</v>
      </c>
      <c r="G12" s="42">
        <f t="shared" si="4"/>
        <v>0</v>
      </c>
      <c r="H12" s="42">
        <f t="shared" si="4"/>
        <v>0</v>
      </c>
      <c r="I12" s="42">
        <f t="shared" si="4"/>
        <v>0</v>
      </c>
      <c r="J12" s="43">
        <f t="shared" ref="J12:K12" si="5">(J5-J6-J8-J9)/J5</f>
        <v>0</v>
      </c>
      <c r="K12" s="43">
        <f t="shared" si="5"/>
        <v>1</v>
      </c>
      <c r="L12" s="53">
        <f>AVERAGE(J12,J26,J40)</f>
        <v>0</v>
      </c>
    </row>
    <row r="13" spans="1:14" x14ac:dyDescent="0.2">
      <c r="A13" s="14"/>
      <c r="B13" s="38" t="s">
        <v>19</v>
      </c>
      <c r="C13" s="42">
        <f t="shared" ref="C13:I13" si="6">(C5-C6-C8-C9-C7)/C5</f>
        <v>0</v>
      </c>
      <c r="D13" s="42">
        <f t="shared" si="6"/>
        <v>0</v>
      </c>
      <c r="E13" s="42">
        <f t="shared" si="6"/>
        <v>0</v>
      </c>
      <c r="F13" s="42">
        <f t="shared" si="6"/>
        <v>0</v>
      </c>
      <c r="G13" s="42">
        <f t="shared" si="6"/>
        <v>0</v>
      </c>
      <c r="H13" s="42">
        <f t="shared" si="6"/>
        <v>0</v>
      </c>
      <c r="I13" s="46">
        <f t="shared" si="6"/>
        <v>0</v>
      </c>
      <c r="J13" s="52">
        <f t="shared" ref="J13:K13" si="7">(J5-J6-J8-J9-J7)/J5</f>
        <v>0</v>
      </c>
      <c r="K13" s="47">
        <f t="shared" si="7"/>
        <v>1</v>
      </c>
      <c r="L13" s="53">
        <f>AVERAGE(J13,J27,J41)</f>
        <v>0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0</v>
      </c>
      <c r="D17" s="25">
        <f t="shared" si="9"/>
        <v>0</v>
      </c>
      <c r="E17" s="25">
        <f t="shared" si="9"/>
        <v>0</v>
      </c>
      <c r="F17" s="25">
        <f t="shared" si="9"/>
        <v>0</v>
      </c>
      <c r="G17" s="25">
        <f t="shared" si="9"/>
        <v>0</v>
      </c>
      <c r="H17" s="25">
        <f t="shared" si="9"/>
        <v>0</v>
      </c>
      <c r="I17" s="45">
        <f t="shared" si="9"/>
        <v>0</v>
      </c>
      <c r="J17" s="44">
        <f t="shared" ref="J17:K17" si="10">IF(J14=0,J13,((J5-J6-J8-J9-J7)/J5)/J14)</f>
        <v>0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24</v>
      </c>
      <c r="D20" s="29">
        <v>24</v>
      </c>
      <c r="E20" s="29">
        <v>24</v>
      </c>
      <c r="F20" s="29">
        <v>24</v>
      </c>
      <c r="G20" s="29">
        <v>24</v>
      </c>
      <c r="H20" s="29">
        <v>24</v>
      </c>
      <c r="I20" s="29">
        <v>24</v>
      </c>
      <c r="J20" s="35">
        <f t="shared" si="11"/>
        <v>168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24</v>
      </c>
      <c r="D24" s="30">
        <f t="shared" si="12"/>
        <v>24</v>
      </c>
      <c r="E24" s="30">
        <f t="shared" si="12"/>
        <v>24</v>
      </c>
      <c r="F24" s="30">
        <f t="shared" si="12"/>
        <v>24</v>
      </c>
      <c r="G24" s="30">
        <f t="shared" si="12"/>
        <v>24</v>
      </c>
      <c r="H24" s="30">
        <f t="shared" si="12"/>
        <v>24</v>
      </c>
      <c r="I24" s="30">
        <f t="shared" si="12"/>
        <v>24</v>
      </c>
      <c r="J24" s="36">
        <f t="shared" si="11"/>
        <v>168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0</v>
      </c>
      <c r="D25" s="30">
        <f t="shared" si="13"/>
        <v>0</v>
      </c>
      <c r="E25" s="30">
        <f t="shared" si="13"/>
        <v>0</v>
      </c>
      <c r="F25" s="30">
        <f t="shared" si="13"/>
        <v>0</v>
      </c>
      <c r="G25" s="30">
        <f t="shared" si="13"/>
        <v>0</v>
      </c>
      <c r="H25" s="30">
        <f t="shared" si="13"/>
        <v>0</v>
      </c>
      <c r="I25" s="30">
        <f t="shared" si="13"/>
        <v>0</v>
      </c>
      <c r="J25" s="36">
        <f t="shared" si="11"/>
        <v>0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0</v>
      </c>
      <c r="D26" s="42">
        <f t="shared" ref="D26:I26" si="14">(D19-D20-D22-D23)/D19</f>
        <v>0</v>
      </c>
      <c r="E26" s="42">
        <f t="shared" si="14"/>
        <v>0</v>
      </c>
      <c r="F26" s="42">
        <f t="shared" si="14"/>
        <v>0</v>
      </c>
      <c r="G26" s="42">
        <f t="shared" si="14"/>
        <v>0</v>
      </c>
      <c r="H26" s="42">
        <f t="shared" si="14"/>
        <v>0</v>
      </c>
      <c r="I26" s="42">
        <f t="shared" si="14"/>
        <v>0</v>
      </c>
      <c r="J26" s="43">
        <f>(J19-J20-J22-J23)/J19</f>
        <v>0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0</v>
      </c>
      <c r="D27" s="42">
        <f t="shared" si="15"/>
        <v>0</v>
      </c>
      <c r="E27" s="42">
        <f t="shared" si="15"/>
        <v>0</v>
      </c>
      <c r="F27" s="42">
        <f t="shared" si="15"/>
        <v>0</v>
      </c>
      <c r="G27" s="42">
        <f t="shared" si="15"/>
        <v>0</v>
      </c>
      <c r="H27" s="42">
        <f t="shared" si="15"/>
        <v>0</v>
      </c>
      <c r="I27" s="46">
        <f t="shared" si="15"/>
        <v>0</v>
      </c>
      <c r="J27" s="52">
        <f>(J19-J20-J22-J23-J21)/J19</f>
        <v>0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0</v>
      </c>
      <c r="D31" s="25">
        <f t="shared" si="17"/>
        <v>0</v>
      </c>
      <c r="E31" s="25">
        <f t="shared" si="17"/>
        <v>0</v>
      </c>
      <c r="F31" s="25">
        <f t="shared" si="17"/>
        <v>0</v>
      </c>
      <c r="G31" s="25">
        <f t="shared" si="17"/>
        <v>0</v>
      </c>
      <c r="H31" s="25">
        <f t="shared" si="17"/>
        <v>0</v>
      </c>
      <c r="I31" s="45">
        <f t="shared" si="17"/>
        <v>0</v>
      </c>
      <c r="J31" s="44">
        <f t="shared" ref="J31:K31" si="18">IF(J28=0,J27,((J19-J20-J22-J23-J21)/J19)/J28)</f>
        <v>0</v>
      </c>
      <c r="K31" s="44">
        <f t="shared" si="18"/>
        <v>1</v>
      </c>
      <c r="L31" s="55">
        <f>(J28+J40+J56+J72+J116)/5</f>
        <v>0.2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24</v>
      </c>
      <c r="D34" s="29">
        <v>24</v>
      </c>
      <c r="E34" s="29">
        <v>24</v>
      </c>
      <c r="F34" s="29">
        <v>24</v>
      </c>
      <c r="G34" s="29">
        <v>24</v>
      </c>
      <c r="H34" s="29">
        <v>24</v>
      </c>
      <c r="I34" s="29">
        <v>24</v>
      </c>
      <c r="J34" s="33">
        <f t="shared" si="19"/>
        <v>168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24</v>
      </c>
      <c r="D38" s="30">
        <f t="shared" si="20"/>
        <v>24</v>
      </c>
      <c r="E38" s="30">
        <f t="shared" si="20"/>
        <v>24</v>
      </c>
      <c r="F38" s="30">
        <f t="shared" si="20"/>
        <v>24</v>
      </c>
      <c r="G38" s="30">
        <f t="shared" si="20"/>
        <v>24</v>
      </c>
      <c r="H38" s="30">
        <f t="shared" si="20"/>
        <v>24</v>
      </c>
      <c r="I38" s="30">
        <f t="shared" si="20"/>
        <v>24</v>
      </c>
      <c r="J38" s="34">
        <f t="shared" si="19"/>
        <v>168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0</v>
      </c>
      <c r="D39" s="30">
        <f t="shared" si="21"/>
        <v>0</v>
      </c>
      <c r="E39" s="30">
        <f t="shared" si="21"/>
        <v>0</v>
      </c>
      <c r="F39" s="30">
        <f t="shared" si="21"/>
        <v>0</v>
      </c>
      <c r="G39" s="30">
        <f t="shared" si="21"/>
        <v>0</v>
      </c>
      <c r="H39" s="30">
        <f t="shared" si="21"/>
        <v>0</v>
      </c>
      <c r="I39" s="30">
        <f t="shared" si="21"/>
        <v>0</v>
      </c>
      <c r="J39" s="34">
        <f t="shared" si="19"/>
        <v>0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0</v>
      </c>
      <c r="D40" s="42">
        <f t="shared" ref="D40:I40" si="22">(D33-D34-D36-D37)/D33</f>
        <v>0</v>
      </c>
      <c r="E40" s="42">
        <f t="shared" si="22"/>
        <v>0</v>
      </c>
      <c r="F40" s="42">
        <f t="shared" si="22"/>
        <v>0</v>
      </c>
      <c r="G40" s="42">
        <f t="shared" si="22"/>
        <v>0</v>
      </c>
      <c r="H40" s="42">
        <f t="shared" si="22"/>
        <v>0</v>
      </c>
      <c r="I40" s="42">
        <f t="shared" si="22"/>
        <v>0</v>
      </c>
      <c r="J40" s="43">
        <f>(J33-J34-J36-J37)/J33</f>
        <v>0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0</v>
      </c>
      <c r="D41" s="42">
        <f t="shared" si="23"/>
        <v>0</v>
      </c>
      <c r="E41" s="42">
        <f t="shared" si="23"/>
        <v>0</v>
      </c>
      <c r="F41" s="42">
        <f t="shared" si="23"/>
        <v>0</v>
      </c>
      <c r="G41" s="42">
        <f t="shared" si="23"/>
        <v>0</v>
      </c>
      <c r="H41" s="42">
        <f t="shared" si="23"/>
        <v>0</v>
      </c>
      <c r="I41" s="46">
        <f t="shared" si="23"/>
        <v>0</v>
      </c>
      <c r="J41" s="52">
        <f>(J33-J34-J36-J37-J35)/J33</f>
        <v>0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0</v>
      </c>
      <c r="D45" s="25">
        <f t="shared" si="25"/>
        <v>0</v>
      </c>
      <c r="E45" s="25">
        <f t="shared" si="25"/>
        <v>0</v>
      </c>
      <c r="F45" s="25">
        <f t="shared" si="25"/>
        <v>0</v>
      </c>
      <c r="G45" s="25">
        <f t="shared" si="25"/>
        <v>0</v>
      </c>
      <c r="H45" s="25">
        <f t="shared" si="25"/>
        <v>0</v>
      </c>
      <c r="I45" s="45">
        <f t="shared" si="25"/>
        <v>0</v>
      </c>
      <c r="J45" s="44">
        <f t="shared" ref="J45:K45" si="26">IF(J42=0,J41,((J33-J34-J36-J37-J35)/J33)/J42)</f>
        <v>0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43512</v>
      </c>
      <c r="D47" s="51">
        <f t="shared" ref="D47:I47" si="27">C47+1</f>
        <v>43513</v>
      </c>
      <c r="E47" s="51">
        <f t="shared" si="27"/>
        <v>43514</v>
      </c>
      <c r="F47" s="51">
        <f t="shared" si="27"/>
        <v>43515</v>
      </c>
      <c r="G47" s="51">
        <f t="shared" si="27"/>
        <v>43516</v>
      </c>
      <c r="H47" s="51">
        <f t="shared" si="27"/>
        <v>43517</v>
      </c>
      <c r="I47" s="51">
        <f t="shared" si="27"/>
        <v>43518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43512</v>
      </c>
      <c r="D77" s="51">
        <f t="shared" ref="D77:I77" si="44">C77+1</f>
        <v>43513</v>
      </c>
      <c r="E77" s="51">
        <f t="shared" si="44"/>
        <v>43514</v>
      </c>
      <c r="F77" s="51">
        <f t="shared" si="44"/>
        <v>43515</v>
      </c>
      <c r="G77" s="51">
        <f t="shared" si="44"/>
        <v>43516</v>
      </c>
      <c r="H77" s="51">
        <f t="shared" si="44"/>
        <v>43517</v>
      </c>
      <c r="I77" s="51">
        <f t="shared" si="44"/>
        <v>43518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6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6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6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6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6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6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6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6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6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6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6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  <c r="P91" s="4">
        <f>47/60</f>
        <v>0.78333333333333333</v>
      </c>
    </row>
    <row r="92" spans="1:16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6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6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6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6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43512</v>
      </c>
      <c r="D107" s="51">
        <f t="shared" ref="D107:I107" si="61">C107+1</f>
        <v>43513</v>
      </c>
      <c r="E107" s="51">
        <f t="shared" si="61"/>
        <v>43514</v>
      </c>
      <c r="F107" s="51">
        <f t="shared" si="61"/>
        <v>43515</v>
      </c>
      <c r="G107" s="51">
        <f t="shared" si="61"/>
        <v>43516</v>
      </c>
      <c r="H107" s="51">
        <f t="shared" si="61"/>
        <v>43517</v>
      </c>
      <c r="I107" s="51">
        <f t="shared" si="61"/>
        <v>43518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24</v>
      </c>
      <c r="D110" s="29">
        <v>24</v>
      </c>
      <c r="E110" s="29">
        <v>24</v>
      </c>
      <c r="F110" s="29">
        <v>24</v>
      </c>
      <c r="G110" s="29">
        <v>24</v>
      </c>
      <c r="H110" s="29">
        <v>24</v>
      </c>
      <c r="I110" s="29">
        <v>24</v>
      </c>
      <c r="J110" s="35">
        <f t="shared" si="62"/>
        <v>168</v>
      </c>
      <c r="K110" s="35">
        <v>0</v>
      </c>
    </row>
    <row r="111" spans="1:13" x14ac:dyDescent="0.2">
      <c r="A111" s="12"/>
      <c r="B111" s="13" t="s">
        <v>14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35">
        <f t="shared" si="62"/>
        <v>0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24</v>
      </c>
      <c r="D114" s="30">
        <f t="shared" si="63"/>
        <v>24</v>
      </c>
      <c r="E114" s="30">
        <f t="shared" si="63"/>
        <v>24</v>
      </c>
      <c r="F114" s="30">
        <f t="shared" si="63"/>
        <v>24</v>
      </c>
      <c r="G114" s="30">
        <f t="shared" si="63"/>
        <v>24</v>
      </c>
      <c r="H114" s="30">
        <f t="shared" si="63"/>
        <v>24</v>
      </c>
      <c r="I114" s="30">
        <f t="shared" si="63"/>
        <v>24</v>
      </c>
      <c r="J114" s="36">
        <f t="shared" si="62"/>
        <v>168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0</v>
      </c>
      <c r="D115" s="30">
        <f t="shared" si="64"/>
        <v>0</v>
      </c>
      <c r="E115" s="30">
        <f t="shared" si="64"/>
        <v>0</v>
      </c>
      <c r="F115" s="30">
        <f t="shared" si="64"/>
        <v>0</v>
      </c>
      <c r="G115" s="30">
        <f t="shared" si="64"/>
        <v>0</v>
      </c>
      <c r="H115" s="30">
        <f t="shared" si="64"/>
        <v>0</v>
      </c>
      <c r="I115" s="30">
        <f t="shared" si="64"/>
        <v>0</v>
      </c>
      <c r="J115" s="36">
        <f t="shared" si="62"/>
        <v>0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0</v>
      </c>
      <c r="D116" s="42">
        <f t="shared" ref="D116:I116" si="65">(D109-D110-D112-D113)/D109</f>
        <v>0</v>
      </c>
      <c r="E116" s="42">
        <f t="shared" si="65"/>
        <v>0</v>
      </c>
      <c r="F116" s="42">
        <f t="shared" si="65"/>
        <v>0</v>
      </c>
      <c r="G116" s="42">
        <f t="shared" si="65"/>
        <v>0</v>
      </c>
      <c r="H116" s="42">
        <f t="shared" si="65"/>
        <v>0</v>
      </c>
      <c r="I116" s="42">
        <f t="shared" si="65"/>
        <v>0</v>
      </c>
      <c r="J116" s="43">
        <f t="shared" ref="J116:K116" si="66">(J109-J110-J112-J113)/J109</f>
        <v>0</v>
      </c>
      <c r="K116" s="43">
        <f t="shared" si="66"/>
        <v>1</v>
      </c>
      <c r="L116" s="49">
        <f>J116</f>
        <v>0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43512</v>
      </c>
      <c r="D123" s="51">
        <f t="shared" ref="D123:I123" si="72">C123+1</f>
        <v>43513</v>
      </c>
      <c r="E123" s="51">
        <f t="shared" si="72"/>
        <v>43514</v>
      </c>
      <c r="F123" s="51">
        <f t="shared" si="72"/>
        <v>43515</v>
      </c>
      <c r="G123" s="51">
        <f t="shared" si="72"/>
        <v>43516</v>
      </c>
      <c r="H123" s="51">
        <f t="shared" si="72"/>
        <v>43517</v>
      </c>
      <c r="I123" s="51">
        <f t="shared" si="72"/>
        <v>43518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73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1</v>
      </c>
      <c r="D133" s="42">
        <f t="shared" si="78"/>
        <v>1</v>
      </c>
      <c r="E133" s="42">
        <f t="shared" si="78"/>
        <v>1</v>
      </c>
      <c r="F133" s="42">
        <f t="shared" si="78"/>
        <v>1</v>
      </c>
      <c r="G133" s="42">
        <f t="shared" si="78"/>
        <v>1</v>
      </c>
      <c r="H133" s="42">
        <f t="shared" si="78"/>
        <v>1</v>
      </c>
      <c r="I133" s="46">
        <f t="shared" si="78"/>
        <v>1</v>
      </c>
      <c r="J133" s="52">
        <f t="shared" ref="J133:K133" si="79">(J125-J126-J128-J129-J127)/J125</f>
        <v>1</v>
      </c>
      <c r="K133" s="47">
        <f t="shared" si="79"/>
        <v>1</v>
      </c>
      <c r="L133" s="53">
        <f>AVERAGE(J133,J147,J161,J175,J189)</f>
        <v>1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1</v>
      </c>
      <c r="D137" s="25">
        <f t="shared" si="81"/>
        <v>1</v>
      </c>
      <c r="E137" s="25">
        <f t="shared" si="81"/>
        <v>1</v>
      </c>
      <c r="F137" s="25">
        <f t="shared" si="81"/>
        <v>1</v>
      </c>
      <c r="G137" s="25">
        <f t="shared" si="81"/>
        <v>1</v>
      </c>
      <c r="H137" s="25">
        <f t="shared" si="81"/>
        <v>1</v>
      </c>
      <c r="I137" s="45">
        <f t="shared" si="81"/>
        <v>1</v>
      </c>
      <c r="J137" s="44">
        <f t="shared" ref="J137:K137" si="82">IF(J134=0,J133,((J125-J126-J128-J129-J127)/J125)/J134)</f>
        <v>1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83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1</v>
      </c>
      <c r="D147" s="42">
        <f t="shared" si="88"/>
        <v>1</v>
      </c>
      <c r="E147" s="42">
        <f t="shared" si="88"/>
        <v>1</v>
      </c>
      <c r="F147" s="42">
        <f t="shared" si="88"/>
        <v>1</v>
      </c>
      <c r="G147" s="42">
        <f t="shared" si="88"/>
        <v>1</v>
      </c>
      <c r="H147" s="42">
        <f t="shared" si="88"/>
        <v>1</v>
      </c>
      <c r="I147" s="46">
        <f t="shared" si="88"/>
        <v>1</v>
      </c>
      <c r="J147" s="52">
        <f t="shared" ref="J147:K147" si="89">(J139-J140-J142-J143-J141)/J139</f>
        <v>1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1</v>
      </c>
      <c r="D151" s="25">
        <f t="shared" si="91"/>
        <v>1</v>
      </c>
      <c r="E151" s="25">
        <f t="shared" si="91"/>
        <v>1</v>
      </c>
      <c r="F151" s="25">
        <f t="shared" si="91"/>
        <v>1</v>
      </c>
      <c r="G151" s="25">
        <f t="shared" si="91"/>
        <v>1</v>
      </c>
      <c r="H151" s="25">
        <f t="shared" si="91"/>
        <v>1</v>
      </c>
      <c r="I151" s="45">
        <f t="shared" si="91"/>
        <v>1</v>
      </c>
      <c r="J151" s="44">
        <f t="shared" ref="J151:K151" si="92">IF(J148=0,J147,((J139-J140-J142-J143-J141)/J139)/J148)</f>
        <v>1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93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1</v>
      </c>
      <c r="D161" s="42">
        <f t="shared" si="98"/>
        <v>1</v>
      </c>
      <c r="E161" s="42">
        <f t="shared" si="98"/>
        <v>1</v>
      </c>
      <c r="F161" s="42">
        <f t="shared" si="98"/>
        <v>1</v>
      </c>
      <c r="G161" s="42">
        <f t="shared" si="98"/>
        <v>1</v>
      </c>
      <c r="H161" s="42">
        <f t="shared" si="98"/>
        <v>1</v>
      </c>
      <c r="I161" s="46">
        <f t="shared" si="98"/>
        <v>1</v>
      </c>
      <c r="J161" s="52">
        <f t="shared" ref="J161:K161" si="99">(J153-J154-J156-J157-J155)/J153</f>
        <v>1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1</v>
      </c>
      <c r="D165" s="25">
        <f t="shared" si="101"/>
        <v>1</v>
      </c>
      <c r="E165" s="25">
        <f t="shared" si="101"/>
        <v>1</v>
      </c>
      <c r="F165" s="25">
        <f t="shared" si="101"/>
        <v>1</v>
      </c>
      <c r="G165" s="25">
        <f t="shared" si="101"/>
        <v>1</v>
      </c>
      <c r="H165" s="25">
        <f t="shared" si="101"/>
        <v>1</v>
      </c>
      <c r="I165" s="45">
        <f t="shared" si="101"/>
        <v>1</v>
      </c>
      <c r="J165" s="44">
        <f t="shared" ref="J165:K165" si="102">IF(J162=0,J161,((J153-J154-J156-J157-J155)/J153)/J162)</f>
        <v>1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103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1</v>
      </c>
      <c r="D175" s="42">
        <f t="shared" si="108"/>
        <v>1</v>
      </c>
      <c r="E175" s="42">
        <f t="shared" si="108"/>
        <v>1</v>
      </c>
      <c r="F175" s="42">
        <f t="shared" si="108"/>
        <v>1</v>
      </c>
      <c r="G175" s="42">
        <f t="shared" si="108"/>
        <v>1</v>
      </c>
      <c r="H175" s="42">
        <f t="shared" si="108"/>
        <v>1</v>
      </c>
      <c r="I175" s="46">
        <f t="shared" si="108"/>
        <v>1</v>
      </c>
      <c r="J175" s="52">
        <f t="shared" ref="J175:K175" si="109">(J167-J168-J170-J171-J169)/J167</f>
        <v>1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1</v>
      </c>
      <c r="D179" s="25">
        <f t="shared" si="111"/>
        <v>1</v>
      </c>
      <c r="E179" s="25">
        <f t="shared" si="111"/>
        <v>1</v>
      </c>
      <c r="F179" s="25">
        <f t="shared" si="111"/>
        <v>1</v>
      </c>
      <c r="G179" s="25">
        <f t="shared" si="111"/>
        <v>1</v>
      </c>
      <c r="H179" s="25">
        <f t="shared" si="111"/>
        <v>1</v>
      </c>
      <c r="I179" s="45">
        <f t="shared" si="111"/>
        <v>1</v>
      </c>
      <c r="J179" s="44">
        <f t="shared" ref="J179:K179" si="112">IF(J176=0,J175,((J167-J168-J170-J171-J169)/J167)/J176)</f>
        <v>1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13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1</v>
      </c>
      <c r="D189" s="42">
        <f t="shared" si="118"/>
        <v>1</v>
      </c>
      <c r="E189" s="42">
        <f t="shared" si="118"/>
        <v>1</v>
      </c>
      <c r="F189" s="42">
        <f t="shared" si="118"/>
        <v>1</v>
      </c>
      <c r="G189" s="42">
        <f t="shared" si="118"/>
        <v>1</v>
      </c>
      <c r="H189" s="42">
        <f t="shared" si="118"/>
        <v>1</v>
      </c>
      <c r="I189" s="46">
        <f t="shared" si="118"/>
        <v>1</v>
      </c>
      <c r="J189" s="52">
        <f t="shared" ref="J189:K189" si="119">(J181-J182-J184-J185-J183)/J181</f>
        <v>1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1</v>
      </c>
      <c r="D193" s="25">
        <f t="shared" si="121"/>
        <v>1</v>
      </c>
      <c r="E193" s="25">
        <f t="shared" si="121"/>
        <v>1</v>
      </c>
      <c r="F193" s="25">
        <f t="shared" si="121"/>
        <v>1</v>
      </c>
      <c r="G193" s="25">
        <f t="shared" si="121"/>
        <v>1</v>
      </c>
      <c r="H193" s="25">
        <f t="shared" si="121"/>
        <v>1</v>
      </c>
      <c r="I193" s="45">
        <f t="shared" si="121"/>
        <v>1</v>
      </c>
      <c r="J193" s="44">
        <f t="shared" ref="J193:K193" si="122">IF(J190=0,J189,((J181-J182-J184-J185-J183)/J181)/J190)</f>
        <v>1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45"/>
  <dimension ref="A1:O195"/>
  <sheetViews>
    <sheetView showGridLines="0" topLeftCell="A97" zoomScaleNormal="100" workbookViewId="0">
      <selection activeCell="I126" sqref="I126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Week08!F1+1</f>
        <v>9</v>
      </c>
      <c r="G1" s="62">
        <f>Week08!G1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Week08!I3+1</f>
        <v>43519</v>
      </c>
      <c r="D3" s="51">
        <f t="shared" ref="D3:I3" si="0">C3+1</f>
        <v>43520</v>
      </c>
      <c r="E3" s="51">
        <f t="shared" si="0"/>
        <v>43521</v>
      </c>
      <c r="F3" s="51">
        <f t="shared" si="0"/>
        <v>43522</v>
      </c>
      <c r="G3" s="51">
        <f t="shared" si="0"/>
        <v>43523</v>
      </c>
      <c r="H3" s="51">
        <f t="shared" si="0"/>
        <v>43524</v>
      </c>
      <c r="I3" s="51">
        <f t="shared" si="0"/>
        <v>43525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24</v>
      </c>
      <c r="D6" s="29">
        <v>24</v>
      </c>
      <c r="E6" s="29">
        <v>24</v>
      </c>
      <c r="F6" s="29">
        <v>24</v>
      </c>
      <c r="G6" s="29">
        <v>24</v>
      </c>
      <c r="H6" s="29">
        <v>24</v>
      </c>
      <c r="I6" s="29">
        <v>24</v>
      </c>
      <c r="J6" s="33">
        <f t="shared" si="1"/>
        <v>168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24</v>
      </c>
      <c r="D10" s="30">
        <f t="shared" si="2"/>
        <v>24</v>
      </c>
      <c r="E10" s="30">
        <f t="shared" si="2"/>
        <v>24</v>
      </c>
      <c r="F10" s="30">
        <f t="shared" si="2"/>
        <v>24</v>
      </c>
      <c r="G10" s="30">
        <f t="shared" si="2"/>
        <v>24</v>
      </c>
      <c r="H10" s="30">
        <f t="shared" si="2"/>
        <v>24</v>
      </c>
      <c r="I10" s="30">
        <f t="shared" si="2"/>
        <v>24</v>
      </c>
      <c r="J10" s="36">
        <f t="shared" si="1"/>
        <v>168</v>
      </c>
      <c r="K10" s="36">
        <f>K6+K8+K9</f>
        <v>0</v>
      </c>
      <c r="N10" s="53">
        <f>AVERAGE(J12,J26,J40,J56,J70,J86,J100)</f>
        <v>0.55886054421768705</v>
      </c>
    </row>
    <row r="11" spans="1:14" x14ac:dyDescent="0.2">
      <c r="A11" s="14"/>
      <c r="B11" s="15" t="s">
        <v>1</v>
      </c>
      <c r="C11" s="30">
        <f t="shared" ref="C11:I11" si="3">C5-C10</f>
        <v>0</v>
      </c>
      <c r="D11" s="30">
        <f t="shared" si="3"/>
        <v>0</v>
      </c>
      <c r="E11" s="30">
        <f t="shared" si="3"/>
        <v>0</v>
      </c>
      <c r="F11" s="30">
        <f t="shared" si="3"/>
        <v>0</v>
      </c>
      <c r="G11" s="30">
        <f t="shared" si="3"/>
        <v>0</v>
      </c>
      <c r="H11" s="30">
        <f t="shared" si="3"/>
        <v>0</v>
      </c>
      <c r="I11" s="30">
        <f t="shared" si="3"/>
        <v>0</v>
      </c>
      <c r="J11" s="36">
        <f t="shared" si="1"/>
        <v>0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0</v>
      </c>
      <c r="D12" s="42">
        <f t="shared" ref="D12:I12" si="4">(D5-D6-D8-D9)/D5</f>
        <v>0</v>
      </c>
      <c r="E12" s="42">
        <f t="shared" si="4"/>
        <v>0</v>
      </c>
      <c r="F12" s="42">
        <f t="shared" si="4"/>
        <v>0</v>
      </c>
      <c r="G12" s="42">
        <f t="shared" si="4"/>
        <v>0</v>
      </c>
      <c r="H12" s="42">
        <f t="shared" si="4"/>
        <v>0</v>
      </c>
      <c r="I12" s="42">
        <f t="shared" si="4"/>
        <v>0</v>
      </c>
      <c r="J12" s="43">
        <f t="shared" ref="J12:K12" si="5">(J5-J6-J8-J9)/J5</f>
        <v>0</v>
      </c>
      <c r="K12" s="43">
        <f t="shared" si="5"/>
        <v>1</v>
      </c>
      <c r="L12" s="53">
        <f>AVERAGE(J12,J26,J40)</f>
        <v>0</v>
      </c>
    </row>
    <row r="13" spans="1:14" x14ac:dyDescent="0.2">
      <c r="A13" s="14"/>
      <c r="B13" s="38" t="s">
        <v>19</v>
      </c>
      <c r="C13" s="42">
        <f t="shared" ref="C13:I13" si="6">(C5-C6-C8-C9-C7)/C5</f>
        <v>0</v>
      </c>
      <c r="D13" s="42">
        <f t="shared" si="6"/>
        <v>0</v>
      </c>
      <c r="E13" s="42">
        <f t="shared" si="6"/>
        <v>0</v>
      </c>
      <c r="F13" s="42">
        <f t="shared" si="6"/>
        <v>0</v>
      </c>
      <c r="G13" s="42">
        <f t="shared" si="6"/>
        <v>0</v>
      </c>
      <c r="H13" s="42">
        <f t="shared" si="6"/>
        <v>0</v>
      </c>
      <c r="I13" s="46">
        <f t="shared" si="6"/>
        <v>0</v>
      </c>
      <c r="J13" s="52">
        <f t="shared" ref="J13:K13" si="7">(J5-J6-J8-J9-J7)/J5</f>
        <v>0</v>
      </c>
      <c r="K13" s="47">
        <f t="shared" si="7"/>
        <v>1</v>
      </c>
      <c r="L13" s="53">
        <f>AVERAGE(J13,J27,J41)</f>
        <v>0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0</v>
      </c>
      <c r="D17" s="25">
        <f t="shared" si="9"/>
        <v>0</v>
      </c>
      <c r="E17" s="25">
        <f t="shared" si="9"/>
        <v>0</v>
      </c>
      <c r="F17" s="25">
        <f t="shared" si="9"/>
        <v>0</v>
      </c>
      <c r="G17" s="25">
        <f t="shared" si="9"/>
        <v>0</v>
      </c>
      <c r="H17" s="25">
        <f t="shared" si="9"/>
        <v>0</v>
      </c>
      <c r="I17" s="45">
        <f t="shared" si="9"/>
        <v>0</v>
      </c>
      <c r="J17" s="44">
        <f t="shared" ref="J17:K17" si="10">IF(J14=0,J13,((J5-J6-J8-J9-J7)/J5)/J14)</f>
        <v>0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24</v>
      </c>
      <c r="D20" s="29">
        <v>24</v>
      </c>
      <c r="E20" s="29">
        <v>24</v>
      </c>
      <c r="F20" s="29">
        <v>24</v>
      </c>
      <c r="G20" s="29">
        <v>24</v>
      </c>
      <c r="H20" s="29">
        <v>24</v>
      </c>
      <c r="I20" s="29">
        <v>24</v>
      </c>
      <c r="J20" s="35">
        <f t="shared" si="11"/>
        <v>168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24</v>
      </c>
      <c r="D24" s="30">
        <f t="shared" si="12"/>
        <v>24</v>
      </c>
      <c r="E24" s="30">
        <f t="shared" si="12"/>
        <v>24</v>
      </c>
      <c r="F24" s="30">
        <f t="shared" si="12"/>
        <v>24</v>
      </c>
      <c r="G24" s="30">
        <f t="shared" si="12"/>
        <v>24</v>
      </c>
      <c r="H24" s="30">
        <f t="shared" si="12"/>
        <v>24</v>
      </c>
      <c r="I24" s="30">
        <f t="shared" si="12"/>
        <v>24</v>
      </c>
      <c r="J24" s="36">
        <f t="shared" si="11"/>
        <v>168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0</v>
      </c>
      <c r="D25" s="30">
        <f t="shared" si="13"/>
        <v>0</v>
      </c>
      <c r="E25" s="30">
        <f t="shared" si="13"/>
        <v>0</v>
      </c>
      <c r="F25" s="30">
        <f t="shared" si="13"/>
        <v>0</v>
      </c>
      <c r="G25" s="30">
        <f t="shared" si="13"/>
        <v>0</v>
      </c>
      <c r="H25" s="30">
        <f t="shared" si="13"/>
        <v>0</v>
      </c>
      <c r="I25" s="30">
        <f t="shared" si="13"/>
        <v>0</v>
      </c>
      <c r="J25" s="36">
        <f t="shared" si="11"/>
        <v>0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0</v>
      </c>
      <c r="D26" s="42">
        <f t="shared" ref="D26:I26" si="14">(D19-D20-D22-D23)/D19</f>
        <v>0</v>
      </c>
      <c r="E26" s="42">
        <f t="shared" si="14"/>
        <v>0</v>
      </c>
      <c r="F26" s="42">
        <f t="shared" si="14"/>
        <v>0</v>
      </c>
      <c r="G26" s="42">
        <f t="shared" si="14"/>
        <v>0</v>
      </c>
      <c r="H26" s="42">
        <f t="shared" si="14"/>
        <v>0</v>
      </c>
      <c r="I26" s="42">
        <f t="shared" si="14"/>
        <v>0</v>
      </c>
      <c r="J26" s="43">
        <f>(J19-J20-J22-J23)/J19</f>
        <v>0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0</v>
      </c>
      <c r="D27" s="42">
        <f t="shared" si="15"/>
        <v>0</v>
      </c>
      <c r="E27" s="42">
        <f t="shared" si="15"/>
        <v>0</v>
      </c>
      <c r="F27" s="42">
        <f t="shared" si="15"/>
        <v>0</v>
      </c>
      <c r="G27" s="42">
        <f t="shared" si="15"/>
        <v>0</v>
      </c>
      <c r="H27" s="42">
        <f t="shared" si="15"/>
        <v>0</v>
      </c>
      <c r="I27" s="46">
        <f t="shared" si="15"/>
        <v>0</v>
      </c>
      <c r="J27" s="52">
        <f>(J19-J20-J22-J23-J21)/J19</f>
        <v>0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0</v>
      </c>
      <c r="D31" s="25">
        <f t="shared" si="17"/>
        <v>0</v>
      </c>
      <c r="E31" s="25">
        <f t="shared" si="17"/>
        <v>0</v>
      </c>
      <c r="F31" s="25">
        <f t="shared" si="17"/>
        <v>0</v>
      </c>
      <c r="G31" s="25">
        <f t="shared" si="17"/>
        <v>0</v>
      </c>
      <c r="H31" s="25">
        <f t="shared" si="17"/>
        <v>0</v>
      </c>
      <c r="I31" s="45">
        <f t="shared" si="17"/>
        <v>0</v>
      </c>
      <c r="J31" s="44">
        <f>IF(J28=0,J27,((J19-J20-J22-J23-J21)/J19)/J28)</f>
        <v>0</v>
      </c>
      <c r="K31" s="44">
        <f>IF(K28=0,K27,((K19-K20-K22-K23-K21)/K19)/K28)</f>
        <v>1</v>
      </c>
      <c r="L31" s="55">
        <f>(J28+J40+J56+J72+J116)/5</f>
        <v>0.39485714285714285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8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24</v>
      </c>
      <c r="D34" s="29">
        <v>24</v>
      </c>
      <c r="E34" s="29">
        <v>24</v>
      </c>
      <c r="F34" s="29">
        <v>24</v>
      </c>
      <c r="G34" s="29">
        <v>24</v>
      </c>
      <c r="H34" s="29">
        <v>24</v>
      </c>
      <c r="I34" s="29">
        <v>24</v>
      </c>
      <c r="J34" s="33">
        <f t="shared" si="18"/>
        <v>168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8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8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8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9">C34+C36+C37</f>
        <v>24</v>
      </c>
      <c r="D38" s="30">
        <f t="shared" si="19"/>
        <v>24</v>
      </c>
      <c r="E38" s="30">
        <f t="shared" si="19"/>
        <v>24</v>
      </c>
      <c r="F38" s="30">
        <f t="shared" si="19"/>
        <v>24</v>
      </c>
      <c r="G38" s="30">
        <f t="shared" si="19"/>
        <v>24</v>
      </c>
      <c r="H38" s="30">
        <f t="shared" si="19"/>
        <v>24</v>
      </c>
      <c r="I38" s="30">
        <f t="shared" si="19"/>
        <v>24</v>
      </c>
      <c r="J38" s="34">
        <f t="shared" si="18"/>
        <v>168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0">C33-C38</f>
        <v>0</v>
      </c>
      <c r="D39" s="30">
        <f t="shared" si="20"/>
        <v>0</v>
      </c>
      <c r="E39" s="30">
        <f t="shared" si="20"/>
        <v>0</v>
      </c>
      <c r="F39" s="30">
        <f t="shared" si="20"/>
        <v>0</v>
      </c>
      <c r="G39" s="30">
        <f t="shared" si="20"/>
        <v>0</v>
      </c>
      <c r="H39" s="30">
        <f t="shared" si="20"/>
        <v>0</v>
      </c>
      <c r="I39" s="30">
        <f t="shared" si="20"/>
        <v>0</v>
      </c>
      <c r="J39" s="34">
        <f t="shared" si="18"/>
        <v>0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0</v>
      </c>
      <c r="D40" s="42">
        <f t="shared" ref="D40:I40" si="21">(D33-D34-D36-D37)/D33</f>
        <v>0</v>
      </c>
      <c r="E40" s="42">
        <f t="shared" si="21"/>
        <v>0</v>
      </c>
      <c r="F40" s="42">
        <f t="shared" si="21"/>
        <v>0</v>
      </c>
      <c r="G40" s="42">
        <f t="shared" si="21"/>
        <v>0</v>
      </c>
      <c r="H40" s="42">
        <f t="shared" si="21"/>
        <v>0</v>
      </c>
      <c r="I40" s="42">
        <f t="shared" si="21"/>
        <v>0</v>
      </c>
      <c r="J40" s="43">
        <f>(J33-J34-J36-J37)/J33</f>
        <v>0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2">(C33-C34-C36-C37-C35)/C33</f>
        <v>0</v>
      </c>
      <c r="D41" s="42">
        <f t="shared" si="22"/>
        <v>0</v>
      </c>
      <c r="E41" s="42">
        <f t="shared" si="22"/>
        <v>0</v>
      </c>
      <c r="F41" s="42">
        <f t="shared" si="22"/>
        <v>0</v>
      </c>
      <c r="G41" s="42">
        <f t="shared" si="22"/>
        <v>0</v>
      </c>
      <c r="H41" s="42">
        <f t="shared" si="22"/>
        <v>0</v>
      </c>
      <c r="I41" s="46">
        <f t="shared" si="22"/>
        <v>0</v>
      </c>
      <c r="J41" s="52">
        <f>(J33-J34-J36-J37-J35)/J33</f>
        <v>0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3">IF(C43&lt;1,C33,C33-C34-C35-C36-C37/C43)/24</f>
        <v>1</v>
      </c>
      <c r="D44" s="58">
        <f t="shared" si="23"/>
        <v>1</v>
      </c>
      <c r="E44" s="58">
        <f t="shared" si="23"/>
        <v>1</v>
      </c>
      <c r="F44" s="58">
        <f t="shared" si="23"/>
        <v>1</v>
      </c>
      <c r="G44" s="58">
        <f t="shared" si="23"/>
        <v>1</v>
      </c>
      <c r="H44" s="58">
        <f t="shared" si="23"/>
        <v>1</v>
      </c>
      <c r="I44" s="59">
        <f t="shared" si="23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4">IF(C42=0,C41,((C33-C34-C36-C37-C35)/C33)/C42)</f>
        <v>0</v>
      </c>
      <c r="D45" s="25">
        <f t="shared" si="24"/>
        <v>0</v>
      </c>
      <c r="E45" s="25">
        <f t="shared" si="24"/>
        <v>0</v>
      </c>
      <c r="F45" s="25">
        <f t="shared" si="24"/>
        <v>0</v>
      </c>
      <c r="G45" s="25">
        <f t="shared" si="24"/>
        <v>0</v>
      </c>
      <c r="H45" s="25">
        <f t="shared" si="24"/>
        <v>0</v>
      </c>
      <c r="I45" s="45">
        <f t="shared" si="24"/>
        <v>0</v>
      </c>
      <c r="J45" s="44">
        <f>IF(J42=0,J41,((J33-J34-J36-J37-J35)/J33)/J42)</f>
        <v>0</v>
      </c>
      <c r="K45" s="44">
        <f>IF(K42=0,K41,((K33-K34-K36-K37-K35)/K33)/K42)</f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43519</v>
      </c>
      <c r="D47" s="51">
        <f t="shared" ref="D47:I47" si="25">C47+1</f>
        <v>43520</v>
      </c>
      <c r="E47" s="51">
        <f t="shared" si="25"/>
        <v>43521</v>
      </c>
      <c r="F47" s="51">
        <f t="shared" si="25"/>
        <v>43522</v>
      </c>
      <c r="G47" s="51">
        <f t="shared" si="25"/>
        <v>43523</v>
      </c>
      <c r="H47" s="51">
        <f t="shared" si="25"/>
        <v>43524</v>
      </c>
      <c r="I47" s="51">
        <f t="shared" si="25"/>
        <v>43525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6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6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6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6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4.32</v>
      </c>
      <c r="G53" s="29">
        <v>0</v>
      </c>
      <c r="H53" s="29">
        <v>0</v>
      </c>
      <c r="I53" s="29">
        <v>0</v>
      </c>
      <c r="J53" s="35">
        <f t="shared" si="26"/>
        <v>4.32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7">C50+C52+C53</f>
        <v>0</v>
      </c>
      <c r="D54" s="30">
        <f t="shared" si="27"/>
        <v>0</v>
      </c>
      <c r="E54" s="30">
        <f t="shared" si="27"/>
        <v>0</v>
      </c>
      <c r="F54" s="30">
        <f t="shared" si="27"/>
        <v>4.32</v>
      </c>
      <c r="G54" s="30">
        <f t="shared" si="27"/>
        <v>0</v>
      </c>
      <c r="H54" s="30">
        <f t="shared" si="27"/>
        <v>0</v>
      </c>
      <c r="I54" s="30">
        <f t="shared" si="27"/>
        <v>0</v>
      </c>
      <c r="J54" s="36">
        <f t="shared" si="26"/>
        <v>4.32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8">C49-C54</f>
        <v>24</v>
      </c>
      <c r="D55" s="30">
        <f t="shared" si="28"/>
        <v>24</v>
      </c>
      <c r="E55" s="30">
        <f t="shared" si="28"/>
        <v>24</v>
      </c>
      <c r="F55" s="30">
        <f t="shared" si="28"/>
        <v>19.68</v>
      </c>
      <c r="G55" s="30">
        <f t="shared" si="28"/>
        <v>24</v>
      </c>
      <c r="H55" s="30">
        <f t="shared" si="28"/>
        <v>24</v>
      </c>
      <c r="I55" s="30">
        <f t="shared" si="28"/>
        <v>24</v>
      </c>
      <c r="J55" s="36">
        <f t="shared" si="26"/>
        <v>163.68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9">(D49-D50-D52-D53)/D49</f>
        <v>1</v>
      </c>
      <c r="E56" s="42">
        <f t="shared" si="29"/>
        <v>1</v>
      </c>
      <c r="F56" s="42">
        <f t="shared" si="29"/>
        <v>0.82</v>
      </c>
      <c r="G56" s="42">
        <f t="shared" si="29"/>
        <v>1</v>
      </c>
      <c r="H56" s="42">
        <f t="shared" si="29"/>
        <v>1</v>
      </c>
      <c r="I56" s="42">
        <f t="shared" si="29"/>
        <v>1</v>
      </c>
      <c r="J56" s="43">
        <f>(J49-J50-J52-J53)/J49</f>
        <v>0.97428571428571431</v>
      </c>
      <c r="K56" s="43">
        <f>(K49-K50-K52-K53)/K49</f>
        <v>1</v>
      </c>
      <c r="L56" s="53">
        <f>AVERAGE(J56,J70)</f>
        <v>0.9793452380952381</v>
      </c>
    </row>
    <row r="57" spans="1:12" x14ac:dyDescent="0.2">
      <c r="A57" s="14"/>
      <c r="B57" s="38" t="s">
        <v>19</v>
      </c>
      <c r="C57" s="42">
        <f t="shared" ref="C57:I57" si="30">(C49-C50-C52-C53-C51)/C49</f>
        <v>1</v>
      </c>
      <c r="D57" s="42">
        <f t="shared" si="30"/>
        <v>1</v>
      </c>
      <c r="E57" s="42">
        <f t="shared" si="30"/>
        <v>1</v>
      </c>
      <c r="F57" s="42">
        <f t="shared" si="30"/>
        <v>0.82</v>
      </c>
      <c r="G57" s="42">
        <f t="shared" si="30"/>
        <v>1</v>
      </c>
      <c r="H57" s="42">
        <f t="shared" si="30"/>
        <v>1</v>
      </c>
      <c r="I57" s="46">
        <f t="shared" si="30"/>
        <v>1</v>
      </c>
      <c r="J57" s="52">
        <f>(J49-J50-J52-J53-J51)/J49</f>
        <v>0.97428571428571431</v>
      </c>
      <c r="K57" s="47">
        <f>(K49-K50-K52-K53-K51)/K49</f>
        <v>1</v>
      </c>
      <c r="L57" s="53">
        <f>AVERAGE(J57,J71)</f>
        <v>0.9793452380952381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1">IF(C59&lt;1,C49,C49-C50-C51-C52-C53/C59)/24</f>
        <v>1</v>
      </c>
      <c r="D60" s="58">
        <f t="shared" si="31"/>
        <v>1</v>
      </c>
      <c r="E60" s="58">
        <f t="shared" si="31"/>
        <v>1</v>
      </c>
      <c r="F60" s="58">
        <f t="shared" si="31"/>
        <v>1</v>
      </c>
      <c r="G60" s="58">
        <f t="shared" si="31"/>
        <v>1</v>
      </c>
      <c r="H60" s="58">
        <f t="shared" si="31"/>
        <v>1</v>
      </c>
      <c r="I60" s="59">
        <f t="shared" si="31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2">IF(C58=0,C57,((C49-C50-C52-C53-C51)/C49)/C58)</f>
        <v>1</v>
      </c>
      <c r="D61" s="25">
        <f t="shared" si="32"/>
        <v>1</v>
      </c>
      <c r="E61" s="25">
        <f t="shared" si="32"/>
        <v>1</v>
      </c>
      <c r="F61" s="25">
        <f t="shared" si="32"/>
        <v>0.82</v>
      </c>
      <c r="G61" s="25">
        <f t="shared" si="32"/>
        <v>1</v>
      </c>
      <c r="H61" s="25">
        <f t="shared" si="32"/>
        <v>1</v>
      </c>
      <c r="I61" s="45">
        <f t="shared" si="32"/>
        <v>1</v>
      </c>
      <c r="J61" s="44">
        <f>IF(J58=0,J57,((J49-J50-J52-J53-J51)/J49)/J58)</f>
        <v>0.97428571428571431</v>
      </c>
      <c r="K61" s="44">
        <f>IF(K58=0,K57,((K49-K50-K52-K53-K51)/K49)/K58)</f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3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3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3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3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f>0.53+1.92+0.17</f>
        <v>2.62</v>
      </c>
      <c r="G67" s="29">
        <v>0</v>
      </c>
      <c r="H67" s="29">
        <v>0</v>
      </c>
      <c r="I67" s="29">
        <v>0</v>
      </c>
      <c r="J67" s="35">
        <f t="shared" si="33"/>
        <v>2.62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4">C64+C66+C67</f>
        <v>0</v>
      </c>
      <c r="D68" s="30">
        <f t="shared" si="34"/>
        <v>0</v>
      </c>
      <c r="E68" s="30">
        <f t="shared" si="34"/>
        <v>0</v>
      </c>
      <c r="F68" s="30">
        <f t="shared" si="34"/>
        <v>2.62</v>
      </c>
      <c r="G68" s="30">
        <f t="shared" si="34"/>
        <v>0</v>
      </c>
      <c r="H68" s="30">
        <f t="shared" si="34"/>
        <v>0</v>
      </c>
      <c r="I68" s="30">
        <f t="shared" si="34"/>
        <v>0</v>
      </c>
      <c r="J68" s="36">
        <f t="shared" si="33"/>
        <v>2.62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5">C63-C68</f>
        <v>24</v>
      </c>
      <c r="D69" s="30">
        <f t="shared" si="35"/>
        <v>24</v>
      </c>
      <c r="E69" s="30">
        <f t="shared" si="35"/>
        <v>24</v>
      </c>
      <c r="F69" s="30">
        <f t="shared" si="35"/>
        <v>21.38</v>
      </c>
      <c r="G69" s="30">
        <f t="shared" si="35"/>
        <v>24</v>
      </c>
      <c r="H69" s="30">
        <f t="shared" si="35"/>
        <v>24</v>
      </c>
      <c r="I69" s="30">
        <f t="shared" si="35"/>
        <v>24</v>
      </c>
      <c r="J69" s="36">
        <f t="shared" si="33"/>
        <v>165.38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6">(D63-D64-D66-D67)/D63</f>
        <v>1</v>
      </c>
      <c r="E70" s="42">
        <f t="shared" si="36"/>
        <v>1</v>
      </c>
      <c r="F70" s="42">
        <f t="shared" si="36"/>
        <v>0.89083333333333325</v>
      </c>
      <c r="G70" s="42">
        <f t="shared" si="36"/>
        <v>1</v>
      </c>
      <c r="H70" s="42">
        <f t="shared" si="36"/>
        <v>1</v>
      </c>
      <c r="I70" s="42">
        <f t="shared" si="36"/>
        <v>1</v>
      </c>
      <c r="J70" s="43">
        <f>(J63-J64-J66-J67)/J63</f>
        <v>0.98440476190476189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7">(C63-C64-C66-C67-C65)/C63</f>
        <v>1</v>
      </c>
      <c r="D71" s="42">
        <f t="shared" si="37"/>
        <v>1</v>
      </c>
      <c r="E71" s="42">
        <f t="shared" si="37"/>
        <v>1</v>
      </c>
      <c r="F71" s="42">
        <f t="shared" si="37"/>
        <v>0.89083333333333325</v>
      </c>
      <c r="G71" s="42">
        <f t="shared" si="37"/>
        <v>1</v>
      </c>
      <c r="H71" s="42">
        <f t="shared" si="37"/>
        <v>1</v>
      </c>
      <c r="I71" s="46">
        <f t="shared" si="37"/>
        <v>1</v>
      </c>
      <c r="J71" s="52">
        <f>(J63-J64-J66-J67-J65)/J63</f>
        <v>0.98440476190476189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8">IF(C73&lt;1,C63,C63-C64-C65-C66-C67/C73)/24</f>
        <v>1</v>
      </c>
      <c r="D74" s="58">
        <f t="shared" si="38"/>
        <v>1</v>
      </c>
      <c r="E74" s="58">
        <f t="shared" si="38"/>
        <v>1</v>
      </c>
      <c r="F74" s="58">
        <f t="shared" si="38"/>
        <v>1</v>
      </c>
      <c r="G74" s="58">
        <f t="shared" si="38"/>
        <v>1</v>
      </c>
      <c r="H74" s="58">
        <f t="shared" si="38"/>
        <v>1</v>
      </c>
      <c r="I74" s="59">
        <f t="shared" si="38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39">IF(C72=0,C71,((C63-C64-C66-C67-C65)/C63)/C72)</f>
        <v>1</v>
      </c>
      <c r="D75" s="25">
        <f t="shared" si="39"/>
        <v>1</v>
      </c>
      <c r="E75" s="25">
        <f t="shared" si="39"/>
        <v>1</v>
      </c>
      <c r="F75" s="25">
        <f t="shared" si="39"/>
        <v>0.89083333333333325</v>
      </c>
      <c r="G75" s="25">
        <f t="shared" si="39"/>
        <v>1</v>
      </c>
      <c r="H75" s="25">
        <f t="shared" si="39"/>
        <v>1</v>
      </c>
      <c r="I75" s="45">
        <f t="shared" si="39"/>
        <v>1</v>
      </c>
      <c r="J75" s="44">
        <f>IF(J72=0,J71,((J63-J64-J66-J67-J65)/J63)/J72)</f>
        <v>0.98440476190476189</v>
      </c>
      <c r="K75" s="44">
        <f>IF(K72=0,K71,((K63-K64-K66-K67-K65)/K63)/K72)</f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43519</v>
      </c>
      <c r="D77" s="51">
        <f t="shared" ref="D77:I77" si="40">C77+1</f>
        <v>43520</v>
      </c>
      <c r="E77" s="51">
        <f t="shared" si="40"/>
        <v>43521</v>
      </c>
      <c r="F77" s="51">
        <f t="shared" si="40"/>
        <v>43522</v>
      </c>
      <c r="G77" s="51">
        <f t="shared" si="40"/>
        <v>43523</v>
      </c>
      <c r="H77" s="51">
        <f t="shared" si="40"/>
        <v>43524</v>
      </c>
      <c r="I77" s="51">
        <f t="shared" si="40"/>
        <v>43525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1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1"/>
        <v>0</v>
      </c>
      <c r="K80" s="35">
        <v>0</v>
      </c>
    </row>
    <row r="81" spans="1:14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1"/>
        <v>0</v>
      </c>
      <c r="K81" s="35">
        <v>0</v>
      </c>
    </row>
    <row r="82" spans="1:14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1"/>
        <v>0</v>
      </c>
      <c r="K82" s="35">
        <v>0</v>
      </c>
    </row>
    <row r="83" spans="1:14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3.77</v>
      </c>
      <c r="G83" s="29">
        <v>0</v>
      </c>
      <c r="H83" s="29">
        <v>0</v>
      </c>
      <c r="I83" s="29">
        <v>0</v>
      </c>
      <c r="J83" s="35">
        <f t="shared" si="41"/>
        <v>3.77</v>
      </c>
      <c r="K83" s="35">
        <v>0</v>
      </c>
    </row>
    <row r="84" spans="1:14" x14ac:dyDescent="0.2">
      <c r="A84" s="14"/>
      <c r="B84" s="15" t="s">
        <v>11</v>
      </c>
      <c r="C84" s="30">
        <f t="shared" ref="C84:I84" si="42">C80+C82+C83</f>
        <v>0</v>
      </c>
      <c r="D84" s="30">
        <f t="shared" si="42"/>
        <v>0</v>
      </c>
      <c r="E84" s="30">
        <f t="shared" si="42"/>
        <v>0</v>
      </c>
      <c r="F84" s="30">
        <f t="shared" si="42"/>
        <v>3.77</v>
      </c>
      <c r="G84" s="30">
        <f t="shared" si="42"/>
        <v>0</v>
      </c>
      <c r="H84" s="30">
        <f t="shared" si="42"/>
        <v>0</v>
      </c>
      <c r="I84" s="30">
        <f t="shared" si="42"/>
        <v>0</v>
      </c>
      <c r="J84" s="36">
        <f t="shared" si="41"/>
        <v>3.77</v>
      </c>
      <c r="K84" s="36">
        <f>K80+K82+K83</f>
        <v>0</v>
      </c>
    </row>
    <row r="85" spans="1:14" x14ac:dyDescent="0.2">
      <c r="A85" s="14"/>
      <c r="B85" s="15" t="s">
        <v>1</v>
      </c>
      <c r="C85" s="30">
        <f t="shared" ref="C85:I85" si="43">C79-C84</f>
        <v>24</v>
      </c>
      <c r="D85" s="30">
        <f t="shared" si="43"/>
        <v>24</v>
      </c>
      <c r="E85" s="30">
        <f t="shared" si="43"/>
        <v>24</v>
      </c>
      <c r="F85" s="30">
        <f t="shared" si="43"/>
        <v>20.23</v>
      </c>
      <c r="G85" s="30">
        <f t="shared" si="43"/>
        <v>24</v>
      </c>
      <c r="H85" s="30">
        <f t="shared" si="43"/>
        <v>24</v>
      </c>
      <c r="I85" s="30">
        <f t="shared" si="43"/>
        <v>24</v>
      </c>
      <c r="J85" s="36">
        <f t="shared" si="41"/>
        <v>164.23000000000002</v>
      </c>
      <c r="K85" s="36">
        <f>K79-K84</f>
        <v>168</v>
      </c>
    </row>
    <row r="86" spans="1:14" x14ac:dyDescent="0.2">
      <c r="A86" s="14"/>
      <c r="B86" s="38" t="s">
        <v>18</v>
      </c>
      <c r="C86" s="42">
        <f>((C79-C80-C82-C83)/C79)*100%</f>
        <v>1</v>
      </c>
      <c r="D86" s="42">
        <f t="shared" ref="D86:I86" si="44">(D79-D80-D82-D83)/D79</f>
        <v>1</v>
      </c>
      <c r="E86" s="42">
        <f t="shared" si="44"/>
        <v>1</v>
      </c>
      <c r="F86" s="42">
        <f t="shared" si="44"/>
        <v>0.84291666666666665</v>
      </c>
      <c r="G86" s="42">
        <f t="shared" si="44"/>
        <v>1</v>
      </c>
      <c r="H86" s="42">
        <f t="shared" si="44"/>
        <v>1</v>
      </c>
      <c r="I86" s="42">
        <f t="shared" si="44"/>
        <v>1</v>
      </c>
      <c r="J86" s="43">
        <f>(J79-J80-J82-J83)/J79</f>
        <v>0.97755952380952371</v>
      </c>
      <c r="K86" s="43">
        <f>(K79-K80-K82-K83)/K79</f>
        <v>1</v>
      </c>
      <c r="L86" s="53">
        <f>AVERAGE(J86,J100)</f>
        <v>0.97666666666666657</v>
      </c>
      <c r="N86" s="4">
        <f>60/4</f>
        <v>15</v>
      </c>
    </row>
    <row r="87" spans="1:14" x14ac:dyDescent="0.2">
      <c r="A87" s="14"/>
      <c r="B87" s="38" t="s">
        <v>19</v>
      </c>
      <c r="C87" s="42">
        <f t="shared" ref="C87:I87" si="45">(C79-C80-C82-C83-C81)/C79</f>
        <v>1</v>
      </c>
      <c r="D87" s="42">
        <f t="shared" si="45"/>
        <v>1</v>
      </c>
      <c r="E87" s="42">
        <f t="shared" si="45"/>
        <v>1</v>
      </c>
      <c r="F87" s="42">
        <f t="shared" si="45"/>
        <v>0.84291666666666665</v>
      </c>
      <c r="G87" s="42">
        <f t="shared" si="45"/>
        <v>1</v>
      </c>
      <c r="H87" s="42">
        <f t="shared" si="45"/>
        <v>1</v>
      </c>
      <c r="I87" s="46">
        <f t="shared" si="45"/>
        <v>1</v>
      </c>
      <c r="J87" s="52">
        <f>(J79-J80-J82-J83-J81)/J79</f>
        <v>0.97755952380952371</v>
      </c>
      <c r="K87" s="47">
        <f>(K79-K80-K82-K83-K81)/K79</f>
        <v>1</v>
      </c>
      <c r="L87" s="53">
        <f>AVERAGE(J87,J101)</f>
        <v>0.97666666666666657</v>
      </c>
    </row>
    <row r="88" spans="1:14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4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4" x14ac:dyDescent="0.2">
      <c r="A90" s="16"/>
      <c r="B90" s="57" t="s">
        <v>25</v>
      </c>
      <c r="C90" s="58">
        <f t="shared" ref="C90:I90" si="46">IF(C89&lt;1,C79,C79-C80-C81-C82-C83/C89)/24</f>
        <v>1</v>
      </c>
      <c r="D90" s="58">
        <f t="shared" si="46"/>
        <v>1</v>
      </c>
      <c r="E90" s="58">
        <f t="shared" si="46"/>
        <v>1</v>
      </c>
      <c r="F90" s="58">
        <f t="shared" si="46"/>
        <v>1</v>
      </c>
      <c r="G90" s="58">
        <f t="shared" si="46"/>
        <v>1</v>
      </c>
      <c r="H90" s="58">
        <f t="shared" si="46"/>
        <v>1</v>
      </c>
      <c r="I90" s="59">
        <f t="shared" si="46"/>
        <v>1</v>
      </c>
      <c r="J90" s="60">
        <f>SUM(C90:I90)</f>
        <v>7</v>
      </c>
      <c r="K90" s="61">
        <v>7</v>
      </c>
    </row>
    <row r="91" spans="1:14" x14ac:dyDescent="0.2">
      <c r="A91" s="41"/>
      <c r="B91" s="1" t="s">
        <v>15</v>
      </c>
      <c r="C91" s="25">
        <f t="shared" ref="C91:I91" si="47">IF(C88=0,C87,((C79-C80-C82-C83-C81)/C79)/C88)</f>
        <v>1</v>
      </c>
      <c r="D91" s="25">
        <f t="shared" si="47"/>
        <v>1</v>
      </c>
      <c r="E91" s="25">
        <f t="shared" si="47"/>
        <v>1</v>
      </c>
      <c r="F91" s="25">
        <f t="shared" si="47"/>
        <v>0.84291666666666665</v>
      </c>
      <c r="G91" s="25">
        <f t="shared" si="47"/>
        <v>1</v>
      </c>
      <c r="H91" s="25">
        <f t="shared" si="47"/>
        <v>1</v>
      </c>
      <c r="I91" s="45">
        <f t="shared" si="47"/>
        <v>1</v>
      </c>
      <c r="J91" s="44">
        <f>IF(J88=0,J87,((J79-J80-J82-J83-J81)/J79)/J88)</f>
        <v>0.97755952380952371</v>
      </c>
      <c r="K91" s="44">
        <f>IF(K88=0,K87,((K79-K80-K82-K83-K81)/K79)/K88)</f>
        <v>1</v>
      </c>
    </row>
    <row r="92" spans="1:14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4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8">SUM(C93:I93)</f>
        <v>168</v>
      </c>
      <c r="K93" s="27">
        <v>168</v>
      </c>
    </row>
    <row r="94" spans="1:14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48"/>
        <v>0</v>
      </c>
      <c r="K94" s="35">
        <v>0</v>
      </c>
    </row>
    <row r="95" spans="1:14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8"/>
        <v>0</v>
      </c>
      <c r="K95" s="35">
        <v>0</v>
      </c>
    </row>
    <row r="96" spans="1:14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8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4.07</v>
      </c>
      <c r="G97" s="29">
        <v>0</v>
      </c>
      <c r="H97" s="29">
        <v>0</v>
      </c>
      <c r="I97" s="29">
        <v>0</v>
      </c>
      <c r="J97" s="35">
        <f t="shared" si="48"/>
        <v>4.07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9">C94+C96+C97</f>
        <v>0</v>
      </c>
      <c r="D98" s="30">
        <f t="shared" si="49"/>
        <v>0</v>
      </c>
      <c r="E98" s="30">
        <f t="shared" si="49"/>
        <v>0</v>
      </c>
      <c r="F98" s="30">
        <f t="shared" si="49"/>
        <v>4.07</v>
      </c>
      <c r="G98" s="30">
        <f t="shared" si="49"/>
        <v>0</v>
      </c>
      <c r="H98" s="30">
        <f t="shared" si="49"/>
        <v>0</v>
      </c>
      <c r="I98" s="30">
        <f t="shared" si="49"/>
        <v>0</v>
      </c>
      <c r="J98" s="36">
        <f t="shared" si="48"/>
        <v>4.07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0">C93-C98</f>
        <v>24</v>
      </c>
      <c r="D99" s="30">
        <f t="shared" si="50"/>
        <v>24</v>
      </c>
      <c r="E99" s="30">
        <f t="shared" si="50"/>
        <v>24</v>
      </c>
      <c r="F99" s="30">
        <f t="shared" si="50"/>
        <v>19.93</v>
      </c>
      <c r="G99" s="30">
        <f t="shared" si="50"/>
        <v>24</v>
      </c>
      <c r="H99" s="30">
        <f t="shared" si="50"/>
        <v>24</v>
      </c>
      <c r="I99" s="30">
        <f t="shared" si="50"/>
        <v>24</v>
      </c>
      <c r="J99" s="36">
        <f t="shared" si="48"/>
        <v>163.93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1">(D93-D94-D96-D97)/D93</f>
        <v>1</v>
      </c>
      <c r="E100" s="42">
        <f t="shared" si="51"/>
        <v>1</v>
      </c>
      <c r="F100" s="42">
        <f t="shared" si="51"/>
        <v>0.83041666666666669</v>
      </c>
      <c r="G100" s="42">
        <f t="shared" si="51"/>
        <v>1</v>
      </c>
      <c r="H100" s="42">
        <f t="shared" si="51"/>
        <v>1</v>
      </c>
      <c r="I100" s="42">
        <f t="shared" si="51"/>
        <v>1</v>
      </c>
      <c r="J100" s="43">
        <f>(J93-J94-J96-J97)/J93</f>
        <v>0.97577380952380954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2">(C93-C94-C96-C97-C95)/C93</f>
        <v>1</v>
      </c>
      <c r="D101" s="42">
        <f t="shared" si="52"/>
        <v>1</v>
      </c>
      <c r="E101" s="42">
        <f t="shared" si="52"/>
        <v>1</v>
      </c>
      <c r="F101" s="42">
        <f t="shared" si="52"/>
        <v>0.83041666666666669</v>
      </c>
      <c r="G101" s="42">
        <f t="shared" si="52"/>
        <v>1</v>
      </c>
      <c r="H101" s="42">
        <f t="shared" si="52"/>
        <v>1</v>
      </c>
      <c r="I101" s="46">
        <f t="shared" si="52"/>
        <v>1</v>
      </c>
      <c r="J101" s="52">
        <f>(J93-J94-J96-J97-J95)/J93</f>
        <v>0.97577380952380954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3">IF(C103&lt;1,C93,C93-C94-C95-C96-C97/C103)/24</f>
        <v>1</v>
      </c>
      <c r="D104" s="58">
        <f t="shared" si="53"/>
        <v>1</v>
      </c>
      <c r="E104" s="58">
        <f t="shared" si="53"/>
        <v>1</v>
      </c>
      <c r="F104" s="58">
        <f t="shared" si="53"/>
        <v>1</v>
      </c>
      <c r="G104" s="58">
        <f t="shared" si="53"/>
        <v>1</v>
      </c>
      <c r="H104" s="58">
        <f t="shared" si="53"/>
        <v>1</v>
      </c>
      <c r="I104" s="59">
        <f t="shared" si="53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4">IF(C102=0,C101,((C93-C94-C96-C97-C95)/C93)/C102)</f>
        <v>1</v>
      </c>
      <c r="D105" s="25">
        <f t="shared" si="54"/>
        <v>1</v>
      </c>
      <c r="E105" s="25">
        <f t="shared" si="54"/>
        <v>1</v>
      </c>
      <c r="F105" s="25">
        <f t="shared" si="54"/>
        <v>0.83041666666666669</v>
      </c>
      <c r="G105" s="25">
        <f t="shared" si="54"/>
        <v>1</v>
      </c>
      <c r="H105" s="25">
        <f t="shared" si="54"/>
        <v>1</v>
      </c>
      <c r="I105" s="45">
        <f t="shared" si="54"/>
        <v>1</v>
      </c>
      <c r="J105" s="44">
        <f>IF(J102=0,J101,((J93-J94-J96-J97-J95)/J93)/J102)</f>
        <v>0.97577380952380954</v>
      </c>
      <c r="K105" s="44">
        <f>IF(K102=0,K101,((K93-K94-K96-K97-K95)/K93)/K102)</f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43519</v>
      </c>
      <c r="D107" s="51">
        <f t="shared" ref="D107:I107" si="55">C107+1</f>
        <v>43520</v>
      </c>
      <c r="E107" s="51">
        <f t="shared" si="55"/>
        <v>43521</v>
      </c>
      <c r="F107" s="51">
        <f t="shared" si="55"/>
        <v>43522</v>
      </c>
      <c r="G107" s="51">
        <f t="shared" si="55"/>
        <v>43523</v>
      </c>
      <c r="H107" s="51">
        <f t="shared" si="55"/>
        <v>43524</v>
      </c>
      <c r="I107" s="51">
        <f t="shared" si="55"/>
        <v>43525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6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6"/>
        <v>0</v>
      </c>
      <c r="K110" s="35">
        <v>0</v>
      </c>
    </row>
    <row r="111" spans="1:13" x14ac:dyDescent="0.2">
      <c r="A111" s="12"/>
      <c r="B111" s="13" t="s">
        <v>14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35">
        <f t="shared" si="56"/>
        <v>0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6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6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7">C110+C112+C113</f>
        <v>0</v>
      </c>
      <c r="D114" s="30">
        <f t="shared" si="57"/>
        <v>0</v>
      </c>
      <c r="E114" s="30">
        <f t="shared" si="57"/>
        <v>0</v>
      </c>
      <c r="F114" s="30">
        <f t="shared" si="57"/>
        <v>0</v>
      </c>
      <c r="G114" s="30">
        <f t="shared" si="57"/>
        <v>0</v>
      </c>
      <c r="H114" s="30">
        <f t="shared" si="57"/>
        <v>0</v>
      </c>
      <c r="I114" s="30">
        <f t="shared" si="57"/>
        <v>0</v>
      </c>
      <c r="J114" s="36">
        <f t="shared" si="56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8">C109-C114</f>
        <v>24</v>
      </c>
      <c r="D115" s="30">
        <f t="shared" si="58"/>
        <v>24</v>
      </c>
      <c r="E115" s="30">
        <f t="shared" si="58"/>
        <v>24</v>
      </c>
      <c r="F115" s="30">
        <f t="shared" si="58"/>
        <v>24</v>
      </c>
      <c r="G115" s="30">
        <f t="shared" si="58"/>
        <v>24</v>
      </c>
      <c r="H115" s="30">
        <f t="shared" si="58"/>
        <v>24</v>
      </c>
      <c r="I115" s="30">
        <f t="shared" si="58"/>
        <v>24</v>
      </c>
      <c r="J115" s="36">
        <f t="shared" si="56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59">(D109-D110-D112-D113)/D109</f>
        <v>1</v>
      </c>
      <c r="E116" s="42">
        <f t="shared" si="59"/>
        <v>1</v>
      </c>
      <c r="F116" s="42">
        <f t="shared" si="59"/>
        <v>1</v>
      </c>
      <c r="G116" s="42">
        <f t="shared" si="59"/>
        <v>1</v>
      </c>
      <c r="H116" s="42">
        <f t="shared" si="59"/>
        <v>1</v>
      </c>
      <c r="I116" s="42">
        <f t="shared" si="59"/>
        <v>1</v>
      </c>
      <c r="J116" s="43">
        <f t="shared" ref="J116:K116" si="60">(J109-J110-J112-J113)/J109</f>
        <v>1</v>
      </c>
      <c r="K116" s="43">
        <f t="shared" si="60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1">(C109-C110-C112-C113-C111)/C109</f>
        <v>1</v>
      </c>
      <c r="D117" s="42">
        <f t="shared" si="61"/>
        <v>1</v>
      </c>
      <c r="E117" s="42">
        <f t="shared" si="61"/>
        <v>1</v>
      </c>
      <c r="F117" s="42">
        <f t="shared" si="61"/>
        <v>1</v>
      </c>
      <c r="G117" s="42">
        <f t="shared" si="61"/>
        <v>1</v>
      </c>
      <c r="H117" s="42">
        <f t="shared" si="61"/>
        <v>1</v>
      </c>
      <c r="I117" s="46">
        <f t="shared" si="61"/>
        <v>1</v>
      </c>
      <c r="J117" s="52">
        <f t="shared" ref="J117:K117" si="62">(J109-J110-J112-J113-J111)/J109</f>
        <v>1</v>
      </c>
      <c r="K117" s="47">
        <f t="shared" si="62"/>
        <v>1</v>
      </c>
      <c r="L117" s="49">
        <f>J117</f>
        <v>1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3">IF(C119&lt;1,C109,C109-C110-C111-C112-C113/C119)/24</f>
        <v>1</v>
      </c>
      <c r="D120" s="58">
        <f t="shared" si="63"/>
        <v>1</v>
      </c>
      <c r="E120" s="58">
        <f t="shared" si="63"/>
        <v>1</v>
      </c>
      <c r="F120" s="58">
        <f t="shared" si="63"/>
        <v>1</v>
      </c>
      <c r="G120" s="58">
        <f t="shared" si="63"/>
        <v>1</v>
      </c>
      <c r="H120" s="58">
        <f t="shared" si="63"/>
        <v>1</v>
      </c>
      <c r="I120" s="59">
        <f t="shared" si="63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4">IF(C118=0,C117,((C109-C110-C112-C113-C111)/C109)/C118)</f>
        <v>1</v>
      </c>
      <c r="D121" s="25">
        <f t="shared" si="64"/>
        <v>1</v>
      </c>
      <c r="E121" s="25">
        <f t="shared" si="64"/>
        <v>1</v>
      </c>
      <c r="F121" s="25">
        <f t="shared" si="64"/>
        <v>1</v>
      </c>
      <c r="G121" s="25">
        <f t="shared" si="64"/>
        <v>1</v>
      </c>
      <c r="H121" s="25">
        <f t="shared" si="64"/>
        <v>1</v>
      </c>
      <c r="I121" s="45">
        <f t="shared" si="64"/>
        <v>1</v>
      </c>
      <c r="J121" s="44">
        <f t="shared" ref="J121:K121" si="65">IF(J118=0,J117,((J109-J110-J112-J113-J111)/J109)/J118)</f>
        <v>1</v>
      </c>
      <c r="K121" s="44">
        <f t="shared" si="65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43519</v>
      </c>
      <c r="D123" s="51">
        <f t="shared" ref="D123:I123" si="66">C123+1</f>
        <v>43520</v>
      </c>
      <c r="E123" s="51">
        <f t="shared" si="66"/>
        <v>43521</v>
      </c>
      <c r="F123" s="51">
        <f t="shared" si="66"/>
        <v>43522</v>
      </c>
      <c r="G123" s="51">
        <f t="shared" si="66"/>
        <v>43523</v>
      </c>
      <c r="H123" s="51">
        <f t="shared" si="66"/>
        <v>43524</v>
      </c>
      <c r="I123" s="51">
        <f t="shared" si="66"/>
        <v>43525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7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16</v>
      </c>
      <c r="J126" s="35">
        <f t="shared" si="67"/>
        <v>16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67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7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7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8">C126+C128+C129</f>
        <v>0</v>
      </c>
      <c r="D130" s="30">
        <f t="shared" si="68"/>
        <v>0</v>
      </c>
      <c r="E130" s="30">
        <f t="shared" si="68"/>
        <v>0</v>
      </c>
      <c r="F130" s="30">
        <f t="shared" si="68"/>
        <v>0</v>
      </c>
      <c r="G130" s="30">
        <f t="shared" si="68"/>
        <v>0</v>
      </c>
      <c r="H130" s="30">
        <f t="shared" si="68"/>
        <v>0</v>
      </c>
      <c r="I130" s="30">
        <f t="shared" si="68"/>
        <v>16</v>
      </c>
      <c r="J130" s="36">
        <f t="shared" si="67"/>
        <v>16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9">C125-C130</f>
        <v>24</v>
      </c>
      <c r="D131" s="30">
        <f t="shared" si="69"/>
        <v>24</v>
      </c>
      <c r="E131" s="30">
        <f t="shared" si="69"/>
        <v>24</v>
      </c>
      <c r="F131" s="30">
        <f t="shared" si="69"/>
        <v>24</v>
      </c>
      <c r="G131" s="30">
        <f t="shared" si="69"/>
        <v>24</v>
      </c>
      <c r="H131" s="30">
        <f t="shared" si="69"/>
        <v>24</v>
      </c>
      <c r="I131" s="30">
        <f t="shared" si="69"/>
        <v>8</v>
      </c>
      <c r="J131" s="36">
        <f t="shared" si="67"/>
        <v>152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0">(D125-D126-D128-D129)/D125</f>
        <v>1</v>
      </c>
      <c r="E132" s="42">
        <f t="shared" si="70"/>
        <v>1</v>
      </c>
      <c r="F132" s="42">
        <f t="shared" si="70"/>
        <v>1</v>
      </c>
      <c r="G132" s="42">
        <f t="shared" si="70"/>
        <v>1</v>
      </c>
      <c r="H132" s="42">
        <f t="shared" si="70"/>
        <v>1</v>
      </c>
      <c r="I132" s="42">
        <f t="shared" si="70"/>
        <v>0.33333333333333331</v>
      </c>
      <c r="J132" s="43">
        <f t="shared" ref="J132:K132" si="71">(J125-J126-J128-J129)/J125</f>
        <v>0.90476190476190477</v>
      </c>
      <c r="K132" s="43">
        <f t="shared" si="71"/>
        <v>1</v>
      </c>
      <c r="L132" s="53">
        <f>AVERAGE(J132,J146,J160,J174,J188)</f>
        <v>0.98095238095238102</v>
      </c>
      <c r="N132" s="31"/>
    </row>
    <row r="133" spans="1:14" x14ac:dyDescent="0.2">
      <c r="A133" s="14"/>
      <c r="B133" s="38" t="s">
        <v>19</v>
      </c>
      <c r="C133" s="42">
        <f t="shared" ref="C133:I133" si="72">(C125-C126-C128-C129-C127)/C125</f>
        <v>1</v>
      </c>
      <c r="D133" s="42">
        <f t="shared" si="72"/>
        <v>1</v>
      </c>
      <c r="E133" s="42">
        <f t="shared" si="72"/>
        <v>1</v>
      </c>
      <c r="F133" s="42">
        <f t="shared" si="72"/>
        <v>1</v>
      </c>
      <c r="G133" s="42">
        <f t="shared" si="72"/>
        <v>1</v>
      </c>
      <c r="H133" s="42">
        <f t="shared" si="72"/>
        <v>1</v>
      </c>
      <c r="I133" s="46">
        <f t="shared" si="72"/>
        <v>0.33333333333333331</v>
      </c>
      <c r="J133" s="52">
        <f t="shared" ref="J133:K133" si="73">(J125-J126-J128-J129-J127)/J125</f>
        <v>0.90476190476190477</v>
      </c>
      <c r="K133" s="47">
        <f t="shared" si="73"/>
        <v>1</v>
      </c>
      <c r="L133" s="53">
        <f>AVERAGE(J133,J147,J161,J175,J189)</f>
        <v>0.78095238095238095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4">IF(C135&lt;1,C125,C125-C126-C127-C128-C129/C135)/24</f>
        <v>1</v>
      </c>
      <c r="D136" s="58">
        <f t="shared" si="74"/>
        <v>1</v>
      </c>
      <c r="E136" s="58">
        <f t="shared" si="74"/>
        <v>1</v>
      </c>
      <c r="F136" s="58">
        <f t="shared" si="74"/>
        <v>1</v>
      </c>
      <c r="G136" s="58">
        <f t="shared" si="74"/>
        <v>1</v>
      </c>
      <c r="H136" s="58">
        <f t="shared" si="74"/>
        <v>1</v>
      </c>
      <c r="I136" s="59">
        <f t="shared" si="74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5">IF(C134=0,C133,((C125-C126-C128-C129-C127)/C125)/C134)</f>
        <v>1</v>
      </c>
      <c r="D137" s="25">
        <f t="shared" si="75"/>
        <v>1</v>
      </c>
      <c r="E137" s="25">
        <f t="shared" si="75"/>
        <v>1</v>
      </c>
      <c r="F137" s="25">
        <f t="shared" si="75"/>
        <v>1</v>
      </c>
      <c r="G137" s="25">
        <f t="shared" si="75"/>
        <v>1</v>
      </c>
      <c r="H137" s="25">
        <f t="shared" si="75"/>
        <v>1</v>
      </c>
      <c r="I137" s="45">
        <f t="shared" si="75"/>
        <v>0.33333333333333331</v>
      </c>
      <c r="J137" s="44">
        <f t="shared" ref="J137:K137" si="76">IF(J134=0,J133,((J125-J126-J128-J129-J127)/J125)/J134)</f>
        <v>0.90476190476190477</v>
      </c>
      <c r="K137" s="44">
        <f t="shared" si="76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7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7"/>
        <v>0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77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7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7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8">C140+C142+C143</f>
        <v>0</v>
      </c>
      <c r="D144" s="30">
        <f t="shared" si="78"/>
        <v>0</v>
      </c>
      <c r="E144" s="30">
        <f t="shared" si="78"/>
        <v>0</v>
      </c>
      <c r="F144" s="30">
        <f t="shared" si="78"/>
        <v>0</v>
      </c>
      <c r="G144" s="30">
        <f t="shared" si="78"/>
        <v>0</v>
      </c>
      <c r="H144" s="30">
        <f t="shared" si="78"/>
        <v>0</v>
      </c>
      <c r="I144" s="30">
        <f t="shared" si="78"/>
        <v>0</v>
      </c>
      <c r="J144" s="36">
        <f t="shared" si="77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9">C139-C144</f>
        <v>24</v>
      </c>
      <c r="D145" s="30">
        <f t="shared" si="79"/>
        <v>24</v>
      </c>
      <c r="E145" s="30">
        <f t="shared" si="79"/>
        <v>24</v>
      </c>
      <c r="F145" s="30">
        <f t="shared" si="79"/>
        <v>24</v>
      </c>
      <c r="G145" s="30">
        <f t="shared" si="79"/>
        <v>24</v>
      </c>
      <c r="H145" s="30">
        <f t="shared" si="79"/>
        <v>24</v>
      </c>
      <c r="I145" s="30">
        <f t="shared" si="79"/>
        <v>24</v>
      </c>
      <c r="J145" s="36">
        <f t="shared" si="77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0">(D139-D140-D142-D143)/D139</f>
        <v>1</v>
      </c>
      <c r="E146" s="42">
        <f t="shared" si="80"/>
        <v>1</v>
      </c>
      <c r="F146" s="42">
        <f t="shared" si="80"/>
        <v>1</v>
      </c>
      <c r="G146" s="42">
        <f t="shared" si="80"/>
        <v>1</v>
      </c>
      <c r="H146" s="42">
        <f t="shared" si="80"/>
        <v>1</v>
      </c>
      <c r="I146" s="42">
        <f t="shared" si="80"/>
        <v>1</v>
      </c>
      <c r="J146" s="43">
        <f t="shared" ref="J146:K146" si="81">(J139-J140-J142-J143)/J139</f>
        <v>1</v>
      </c>
      <c r="K146" s="43">
        <f t="shared" si="81"/>
        <v>1</v>
      </c>
    </row>
    <row r="147" spans="1:13" x14ac:dyDescent="0.2">
      <c r="A147" s="14"/>
      <c r="B147" s="38" t="s">
        <v>19</v>
      </c>
      <c r="C147" s="42">
        <f t="shared" ref="C147:I147" si="82">(C139-C140-C142-C143-C141)/C139</f>
        <v>1</v>
      </c>
      <c r="D147" s="42">
        <f t="shared" si="82"/>
        <v>1</v>
      </c>
      <c r="E147" s="42">
        <f t="shared" si="82"/>
        <v>1</v>
      </c>
      <c r="F147" s="42">
        <f t="shared" si="82"/>
        <v>1</v>
      </c>
      <c r="G147" s="42">
        <f t="shared" si="82"/>
        <v>1</v>
      </c>
      <c r="H147" s="42">
        <f t="shared" si="82"/>
        <v>1</v>
      </c>
      <c r="I147" s="46">
        <f t="shared" si="82"/>
        <v>1</v>
      </c>
      <c r="J147" s="52">
        <f t="shared" ref="J147:K147" si="83">(J139-J140-J142-J143-J141)/J139</f>
        <v>1</v>
      </c>
      <c r="K147" s="47">
        <f t="shared" si="83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4">IF(C149&lt;1,C139,C139-C140-C141-C142-C143/C149)/24</f>
        <v>1</v>
      </c>
      <c r="D150" s="58">
        <f t="shared" si="84"/>
        <v>1</v>
      </c>
      <c r="E150" s="58">
        <f t="shared" si="84"/>
        <v>1</v>
      </c>
      <c r="F150" s="58">
        <f t="shared" si="84"/>
        <v>1</v>
      </c>
      <c r="G150" s="58">
        <f t="shared" si="84"/>
        <v>1</v>
      </c>
      <c r="H150" s="58">
        <f t="shared" si="84"/>
        <v>1</v>
      </c>
      <c r="I150" s="59">
        <f t="shared" si="84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5">IF(C148=0,C147,((C139-C140-C142-C143-C141)/C139)/C148)</f>
        <v>1</v>
      </c>
      <c r="D151" s="25">
        <f t="shared" si="85"/>
        <v>1</v>
      </c>
      <c r="E151" s="25">
        <f t="shared" si="85"/>
        <v>1</v>
      </c>
      <c r="F151" s="25">
        <f t="shared" si="85"/>
        <v>1</v>
      </c>
      <c r="G151" s="25">
        <f t="shared" si="85"/>
        <v>1</v>
      </c>
      <c r="H151" s="25">
        <f t="shared" si="85"/>
        <v>1</v>
      </c>
      <c r="I151" s="45">
        <f t="shared" si="85"/>
        <v>1</v>
      </c>
      <c r="J151" s="44">
        <f t="shared" ref="J151:K151" si="86">IF(J148=0,J147,((J139-J140-J142-J143-J141)/J139)/J148)</f>
        <v>1</v>
      </c>
      <c r="K151" s="44">
        <f t="shared" si="86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7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87"/>
        <v>0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87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7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87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8">C154+C156+C157</f>
        <v>0</v>
      </c>
      <c r="D158" s="30">
        <f t="shared" si="88"/>
        <v>0</v>
      </c>
      <c r="E158" s="30">
        <f t="shared" si="88"/>
        <v>0</v>
      </c>
      <c r="F158" s="30">
        <f t="shared" si="88"/>
        <v>0</v>
      </c>
      <c r="G158" s="30">
        <f t="shared" si="88"/>
        <v>0</v>
      </c>
      <c r="H158" s="30">
        <f t="shared" si="88"/>
        <v>0</v>
      </c>
      <c r="I158" s="30">
        <f t="shared" si="88"/>
        <v>0</v>
      </c>
      <c r="J158" s="36">
        <f t="shared" si="87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9">C153-C158</f>
        <v>24</v>
      </c>
      <c r="D159" s="30">
        <f t="shared" si="89"/>
        <v>24</v>
      </c>
      <c r="E159" s="30">
        <f t="shared" si="89"/>
        <v>24</v>
      </c>
      <c r="F159" s="30">
        <f t="shared" si="89"/>
        <v>24</v>
      </c>
      <c r="G159" s="30">
        <f t="shared" si="89"/>
        <v>24</v>
      </c>
      <c r="H159" s="30">
        <f t="shared" si="89"/>
        <v>24</v>
      </c>
      <c r="I159" s="30">
        <f t="shared" si="89"/>
        <v>24</v>
      </c>
      <c r="J159" s="36">
        <f t="shared" si="87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0">(D153-D154-D156-D157)/D153</f>
        <v>1</v>
      </c>
      <c r="E160" s="42">
        <f t="shared" si="90"/>
        <v>1</v>
      </c>
      <c r="F160" s="42">
        <f t="shared" si="90"/>
        <v>1</v>
      </c>
      <c r="G160" s="42">
        <f t="shared" si="90"/>
        <v>1</v>
      </c>
      <c r="H160" s="42">
        <f t="shared" si="90"/>
        <v>1</v>
      </c>
      <c r="I160" s="42">
        <f t="shared" si="90"/>
        <v>1</v>
      </c>
      <c r="J160" s="43">
        <f t="shared" ref="J160:K160" si="91">(J153-J154-J156-J157)/J153</f>
        <v>1</v>
      </c>
      <c r="K160" s="43">
        <f t="shared" si="91"/>
        <v>1</v>
      </c>
    </row>
    <row r="161" spans="1:15" x14ac:dyDescent="0.2">
      <c r="A161" s="14"/>
      <c r="B161" s="38" t="s">
        <v>19</v>
      </c>
      <c r="C161" s="42">
        <f t="shared" ref="C161:I161" si="92">(C153-C154-C156-C157-C155)/C153</f>
        <v>1</v>
      </c>
      <c r="D161" s="42">
        <f t="shared" si="92"/>
        <v>1</v>
      </c>
      <c r="E161" s="42">
        <f t="shared" si="92"/>
        <v>1</v>
      </c>
      <c r="F161" s="42">
        <f t="shared" si="92"/>
        <v>1</v>
      </c>
      <c r="G161" s="42">
        <f t="shared" si="92"/>
        <v>1</v>
      </c>
      <c r="H161" s="42">
        <f t="shared" si="92"/>
        <v>1</v>
      </c>
      <c r="I161" s="46">
        <f t="shared" si="92"/>
        <v>1</v>
      </c>
      <c r="J161" s="52">
        <f t="shared" ref="J161:K161" si="93">(J153-J154-J156-J157-J155)/J153</f>
        <v>1</v>
      </c>
      <c r="K161" s="47">
        <f t="shared" si="93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4">IF(C163&lt;1,C153,C153-C154-C155-C156-C157/C163)/24</f>
        <v>1</v>
      </c>
      <c r="D164" s="58">
        <f t="shared" si="94"/>
        <v>1</v>
      </c>
      <c r="E164" s="58">
        <f t="shared" si="94"/>
        <v>1</v>
      </c>
      <c r="F164" s="58">
        <f t="shared" si="94"/>
        <v>1</v>
      </c>
      <c r="G164" s="58">
        <f t="shared" si="94"/>
        <v>1</v>
      </c>
      <c r="H164" s="58">
        <f t="shared" si="94"/>
        <v>1</v>
      </c>
      <c r="I164" s="59">
        <f t="shared" si="94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5">IF(C162=0,C161,((C153-C154-C156-C157-C155)/C153)/C162)</f>
        <v>1</v>
      </c>
      <c r="D165" s="25">
        <f t="shared" si="95"/>
        <v>1</v>
      </c>
      <c r="E165" s="25">
        <f t="shared" si="95"/>
        <v>1</v>
      </c>
      <c r="F165" s="25">
        <f t="shared" si="95"/>
        <v>1</v>
      </c>
      <c r="G165" s="25">
        <f t="shared" si="95"/>
        <v>1</v>
      </c>
      <c r="H165" s="25">
        <f t="shared" si="95"/>
        <v>1</v>
      </c>
      <c r="I165" s="45">
        <f t="shared" si="95"/>
        <v>1</v>
      </c>
      <c r="J165" s="44">
        <f t="shared" ref="J165:K165" si="96">IF(J162=0,J161,((J153-J154-J156-J157-J155)/J153)/J162)</f>
        <v>1</v>
      </c>
      <c r="K165" s="44">
        <f t="shared" si="96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7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97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97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7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7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98">C168+C170+C171</f>
        <v>0</v>
      </c>
      <c r="D172" s="30">
        <f t="shared" si="98"/>
        <v>0</v>
      </c>
      <c r="E172" s="30">
        <f t="shared" si="98"/>
        <v>0</v>
      </c>
      <c r="F172" s="30">
        <f t="shared" si="98"/>
        <v>0</v>
      </c>
      <c r="G172" s="30">
        <f t="shared" si="98"/>
        <v>0</v>
      </c>
      <c r="H172" s="30">
        <f t="shared" si="98"/>
        <v>0</v>
      </c>
      <c r="I172" s="30">
        <f t="shared" si="98"/>
        <v>0</v>
      </c>
      <c r="J172" s="36">
        <f t="shared" si="97"/>
        <v>0</v>
      </c>
      <c r="K172" s="36">
        <f>K168+K170+K171</f>
        <v>0</v>
      </c>
      <c r="L172" s="53">
        <f>AVERAGE(J86,J100)</f>
        <v>0.97666666666666657</v>
      </c>
    </row>
    <row r="173" spans="1:15" x14ac:dyDescent="0.2">
      <c r="A173" s="14"/>
      <c r="B173" s="15" t="s">
        <v>1</v>
      </c>
      <c r="C173" s="30">
        <f t="shared" ref="C173:I173" si="99">C167-C172</f>
        <v>24</v>
      </c>
      <c r="D173" s="30">
        <f t="shared" si="99"/>
        <v>24</v>
      </c>
      <c r="E173" s="30">
        <f t="shared" si="99"/>
        <v>24</v>
      </c>
      <c r="F173" s="30">
        <f t="shared" si="99"/>
        <v>24</v>
      </c>
      <c r="G173" s="30">
        <f t="shared" si="99"/>
        <v>24</v>
      </c>
      <c r="H173" s="30">
        <f t="shared" si="99"/>
        <v>24</v>
      </c>
      <c r="I173" s="30">
        <f t="shared" si="99"/>
        <v>24</v>
      </c>
      <c r="J173" s="36">
        <f t="shared" si="97"/>
        <v>168</v>
      </c>
      <c r="K173" s="36">
        <f>K167-K172</f>
        <v>168</v>
      </c>
      <c r="L173" s="53">
        <f>AVERAGE(J87,J101)</f>
        <v>0.97666666666666657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0">(D167-D168-D170-D171)/D167</f>
        <v>1</v>
      </c>
      <c r="E174" s="42">
        <f t="shared" si="100"/>
        <v>1</v>
      </c>
      <c r="F174" s="42">
        <f t="shared" si="100"/>
        <v>1</v>
      </c>
      <c r="G174" s="42">
        <f t="shared" si="100"/>
        <v>1</v>
      </c>
      <c r="H174" s="42">
        <f t="shared" si="100"/>
        <v>1</v>
      </c>
      <c r="I174" s="42">
        <f t="shared" si="100"/>
        <v>1</v>
      </c>
      <c r="J174" s="43">
        <f t="shared" ref="J174:K174" si="101">(J167-J168-J170-J171)/J167</f>
        <v>1</v>
      </c>
      <c r="K174" s="43">
        <f t="shared" si="101"/>
        <v>1</v>
      </c>
    </row>
    <row r="175" spans="1:15" x14ac:dyDescent="0.2">
      <c r="A175" s="14"/>
      <c r="B175" s="38" t="s">
        <v>19</v>
      </c>
      <c r="C175" s="42">
        <f t="shared" ref="C175:I175" si="102">(C167-C168-C170-C171-C169)/C167</f>
        <v>1</v>
      </c>
      <c r="D175" s="42">
        <f t="shared" si="102"/>
        <v>1</v>
      </c>
      <c r="E175" s="42">
        <f t="shared" si="102"/>
        <v>1</v>
      </c>
      <c r="F175" s="42">
        <f t="shared" si="102"/>
        <v>1</v>
      </c>
      <c r="G175" s="42">
        <f t="shared" si="102"/>
        <v>1</v>
      </c>
      <c r="H175" s="42">
        <f t="shared" si="102"/>
        <v>1</v>
      </c>
      <c r="I175" s="46">
        <f t="shared" si="102"/>
        <v>1</v>
      </c>
      <c r="J175" s="52">
        <f t="shared" ref="J175:K175" si="103">(J167-J168-J170-J171-J169)/J167</f>
        <v>1</v>
      </c>
      <c r="K175" s="47">
        <f t="shared" si="103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4">IF(C177&lt;1,C167,C167-C168-C169-C170-C171/C177)/24</f>
        <v>1</v>
      </c>
      <c r="D178" s="58">
        <f t="shared" si="104"/>
        <v>1</v>
      </c>
      <c r="E178" s="58">
        <f t="shared" si="104"/>
        <v>1</v>
      </c>
      <c r="F178" s="58">
        <f t="shared" si="104"/>
        <v>1</v>
      </c>
      <c r="G178" s="58">
        <f t="shared" si="104"/>
        <v>1</v>
      </c>
      <c r="H178" s="58">
        <f t="shared" si="104"/>
        <v>1</v>
      </c>
      <c r="I178" s="59">
        <f t="shared" si="104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5">IF(C176=0,C175,((C167-C168-C170-C171-C169)/C167)/C176)</f>
        <v>1</v>
      </c>
      <c r="D179" s="25">
        <f t="shared" si="105"/>
        <v>1</v>
      </c>
      <c r="E179" s="25">
        <f t="shared" si="105"/>
        <v>1</v>
      </c>
      <c r="F179" s="25">
        <f t="shared" si="105"/>
        <v>1</v>
      </c>
      <c r="G179" s="25">
        <f t="shared" si="105"/>
        <v>1</v>
      </c>
      <c r="H179" s="25">
        <f t="shared" si="105"/>
        <v>1</v>
      </c>
      <c r="I179" s="45">
        <f t="shared" si="105"/>
        <v>1</v>
      </c>
      <c r="J179" s="44">
        <f t="shared" ref="J179:K179" si="106">IF(J176=0,J175,((J167-J168-J170-J171-J169)/J167)/J176)</f>
        <v>1</v>
      </c>
      <c r="K179" s="44">
        <f t="shared" si="106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7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7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07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7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7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08">C182+C184+C185</f>
        <v>0</v>
      </c>
      <c r="D186" s="30">
        <f t="shared" si="108"/>
        <v>0</v>
      </c>
      <c r="E186" s="30">
        <f t="shared" si="108"/>
        <v>0</v>
      </c>
      <c r="F186" s="30">
        <f t="shared" si="108"/>
        <v>0</v>
      </c>
      <c r="G186" s="30">
        <f t="shared" si="108"/>
        <v>0</v>
      </c>
      <c r="H186" s="30">
        <f t="shared" si="108"/>
        <v>0</v>
      </c>
      <c r="I186" s="30">
        <f t="shared" si="108"/>
        <v>0</v>
      </c>
      <c r="J186" s="36">
        <f t="shared" si="107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09">C181-C186</f>
        <v>24</v>
      </c>
      <c r="D187" s="30">
        <f t="shared" si="109"/>
        <v>24</v>
      </c>
      <c r="E187" s="30">
        <f t="shared" si="109"/>
        <v>24</v>
      </c>
      <c r="F187" s="30">
        <f t="shared" si="109"/>
        <v>24</v>
      </c>
      <c r="G187" s="30">
        <f t="shared" si="109"/>
        <v>24</v>
      </c>
      <c r="H187" s="30">
        <f t="shared" si="109"/>
        <v>24</v>
      </c>
      <c r="I187" s="30">
        <f t="shared" si="109"/>
        <v>24</v>
      </c>
      <c r="J187" s="36">
        <f t="shared" si="107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0">(D181-D182-D184-D185)/D181</f>
        <v>1</v>
      </c>
      <c r="E188" s="42">
        <f t="shared" si="110"/>
        <v>1</v>
      </c>
      <c r="F188" s="42">
        <f t="shared" si="110"/>
        <v>1</v>
      </c>
      <c r="G188" s="42">
        <f t="shared" si="110"/>
        <v>1</v>
      </c>
      <c r="H188" s="42">
        <f t="shared" si="110"/>
        <v>1</v>
      </c>
      <c r="I188" s="42">
        <f t="shared" si="110"/>
        <v>1</v>
      </c>
      <c r="J188" s="43">
        <f t="shared" ref="J188:K188" si="111">(J181-J182-J184-J185)/J181</f>
        <v>1</v>
      </c>
      <c r="K188" s="43">
        <f t="shared" si="111"/>
        <v>1</v>
      </c>
    </row>
    <row r="189" spans="1:13" x14ac:dyDescent="0.2">
      <c r="A189" s="14"/>
      <c r="B189" s="38" t="s">
        <v>19</v>
      </c>
      <c r="C189" s="42">
        <f t="shared" ref="C189:I189" si="112">(C181-C182-C184-C185-C183)/C181</f>
        <v>0</v>
      </c>
      <c r="D189" s="42">
        <f t="shared" si="112"/>
        <v>0</v>
      </c>
      <c r="E189" s="42">
        <f t="shared" si="112"/>
        <v>0</v>
      </c>
      <c r="F189" s="42">
        <f t="shared" si="112"/>
        <v>0</v>
      </c>
      <c r="G189" s="42">
        <f t="shared" si="112"/>
        <v>0</v>
      </c>
      <c r="H189" s="42">
        <f t="shared" si="112"/>
        <v>0</v>
      </c>
      <c r="I189" s="46">
        <f t="shared" si="112"/>
        <v>0</v>
      </c>
      <c r="J189" s="52">
        <f t="shared" ref="J189:K189" si="113">(J181-J182-J184-J185-J183)/J181</f>
        <v>0</v>
      </c>
      <c r="K189" s="47">
        <f t="shared" si="113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4">IF(C191&lt;1,C181,C181-C182-C183-C184-C185/C191)/24</f>
        <v>1</v>
      </c>
      <c r="D192" s="58">
        <f t="shared" si="114"/>
        <v>1</v>
      </c>
      <c r="E192" s="58">
        <f t="shared" si="114"/>
        <v>1</v>
      </c>
      <c r="F192" s="58">
        <f t="shared" si="114"/>
        <v>1</v>
      </c>
      <c r="G192" s="58">
        <f t="shared" si="114"/>
        <v>1</v>
      </c>
      <c r="H192" s="58">
        <f t="shared" si="114"/>
        <v>1</v>
      </c>
      <c r="I192" s="59">
        <f t="shared" si="11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5">IF(C190=0,C189,((C181-C182-C184-C185-C183)/C181)/C190)</f>
        <v>0</v>
      </c>
      <c r="D193" s="25">
        <f t="shared" si="115"/>
        <v>0</v>
      </c>
      <c r="E193" s="25">
        <f t="shared" si="115"/>
        <v>0</v>
      </c>
      <c r="F193" s="25">
        <f t="shared" si="115"/>
        <v>0</v>
      </c>
      <c r="G193" s="25">
        <f t="shared" si="115"/>
        <v>0</v>
      </c>
      <c r="H193" s="25">
        <f t="shared" si="115"/>
        <v>0</v>
      </c>
      <c r="I193" s="45">
        <f t="shared" si="115"/>
        <v>0</v>
      </c>
      <c r="J193" s="44">
        <f t="shared" ref="J193:K193" si="116">IF(J190=0,J189,((J181-J182-J184-J185-J183)/J181)/J190)</f>
        <v>0</v>
      </c>
      <c r="K193" s="44">
        <f t="shared" si="116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5" spans="1:11" x14ac:dyDescent="0.2">
      <c r="J195" s="53">
        <f>AVERAGE(J188,J174,J160,J132,J116,J146)</f>
        <v>0.98412698412698418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6"/>
  <dimension ref="A1:O194"/>
  <sheetViews>
    <sheetView showGridLines="0" topLeftCell="A10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Week09!F1+1</f>
        <v>10</v>
      </c>
      <c r="G1" s="62">
        <f>Week09!G1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Week09!I3+1</f>
        <v>43526</v>
      </c>
      <c r="D3" s="51">
        <f t="shared" ref="D3:I3" si="0">C3+1</f>
        <v>43527</v>
      </c>
      <c r="E3" s="51">
        <f t="shared" si="0"/>
        <v>43528</v>
      </c>
      <c r="F3" s="51">
        <f t="shared" si="0"/>
        <v>43529</v>
      </c>
      <c r="G3" s="51">
        <f t="shared" si="0"/>
        <v>43530</v>
      </c>
      <c r="H3" s="51">
        <f t="shared" si="0"/>
        <v>43531</v>
      </c>
      <c r="I3" s="51">
        <f t="shared" si="0"/>
        <v>43532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24</v>
      </c>
      <c r="D6" s="29">
        <v>24</v>
      </c>
      <c r="E6" s="29">
        <v>24</v>
      </c>
      <c r="F6" s="29">
        <v>24</v>
      </c>
      <c r="G6" s="29">
        <v>24</v>
      </c>
      <c r="H6" s="29">
        <v>24</v>
      </c>
      <c r="I6" s="29">
        <v>24</v>
      </c>
      <c r="J6" s="33">
        <f t="shared" si="1"/>
        <v>168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24</v>
      </c>
      <c r="D10" s="30">
        <f t="shared" si="2"/>
        <v>24</v>
      </c>
      <c r="E10" s="30">
        <f t="shared" si="2"/>
        <v>24</v>
      </c>
      <c r="F10" s="30">
        <f t="shared" si="2"/>
        <v>24</v>
      </c>
      <c r="G10" s="30">
        <f t="shared" si="2"/>
        <v>24</v>
      </c>
      <c r="H10" s="30">
        <f t="shared" si="2"/>
        <v>24</v>
      </c>
      <c r="I10" s="30">
        <f t="shared" si="2"/>
        <v>24</v>
      </c>
      <c r="J10" s="36">
        <f t="shared" si="1"/>
        <v>168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0</v>
      </c>
      <c r="D11" s="30">
        <f t="shared" si="3"/>
        <v>0</v>
      </c>
      <c r="E11" s="30">
        <f t="shared" si="3"/>
        <v>0</v>
      </c>
      <c r="F11" s="30">
        <f t="shared" si="3"/>
        <v>0</v>
      </c>
      <c r="G11" s="30">
        <f t="shared" si="3"/>
        <v>0</v>
      </c>
      <c r="H11" s="30">
        <f t="shared" si="3"/>
        <v>0</v>
      </c>
      <c r="I11" s="30">
        <f t="shared" si="3"/>
        <v>0</v>
      </c>
      <c r="J11" s="36">
        <f t="shared" si="1"/>
        <v>0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0</v>
      </c>
      <c r="D12" s="42">
        <f t="shared" ref="D12:I12" si="4">(D5-D6-D8-D9)/D5</f>
        <v>0</v>
      </c>
      <c r="E12" s="42">
        <f t="shared" si="4"/>
        <v>0</v>
      </c>
      <c r="F12" s="42">
        <f t="shared" si="4"/>
        <v>0</v>
      </c>
      <c r="G12" s="42">
        <f t="shared" si="4"/>
        <v>0</v>
      </c>
      <c r="H12" s="42">
        <f t="shared" si="4"/>
        <v>0</v>
      </c>
      <c r="I12" s="42">
        <f t="shared" si="4"/>
        <v>0</v>
      </c>
      <c r="J12" s="43">
        <f t="shared" ref="J12:K12" si="5">(J5-J6-J8-J9)/J5</f>
        <v>0</v>
      </c>
      <c r="K12" s="43">
        <f t="shared" si="5"/>
        <v>1</v>
      </c>
      <c r="L12" s="53">
        <f>AVERAGE(J12,J26,J40)</f>
        <v>0</v>
      </c>
      <c r="O12" s="53">
        <f>AVERAGE(J12,J26,J40,J56,J70,J86,J100)</f>
        <v>0.5714285714285714</v>
      </c>
    </row>
    <row r="13" spans="1:15" x14ac:dyDescent="0.2">
      <c r="A13" s="14"/>
      <c r="B13" s="38" t="s">
        <v>19</v>
      </c>
      <c r="C13" s="42">
        <f t="shared" ref="C13:I13" si="6">(C5-C6-C8-C9-C7)/C5</f>
        <v>0</v>
      </c>
      <c r="D13" s="42">
        <f t="shared" si="6"/>
        <v>0</v>
      </c>
      <c r="E13" s="42">
        <f t="shared" si="6"/>
        <v>0</v>
      </c>
      <c r="F13" s="42">
        <f t="shared" si="6"/>
        <v>0</v>
      </c>
      <c r="G13" s="42">
        <f t="shared" si="6"/>
        <v>0</v>
      </c>
      <c r="H13" s="42">
        <f t="shared" si="6"/>
        <v>0</v>
      </c>
      <c r="I13" s="46">
        <f t="shared" si="6"/>
        <v>0</v>
      </c>
      <c r="J13" s="52">
        <f t="shared" ref="J13:K13" si="7">(J5-J6-J8-J9-J7)/J5</f>
        <v>0</v>
      </c>
      <c r="K13" s="47">
        <f t="shared" si="7"/>
        <v>1</v>
      </c>
      <c r="L13" s="53">
        <f>AVERAGE(J13,J27,J41)</f>
        <v>0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0</v>
      </c>
      <c r="D17" s="25">
        <f t="shared" si="9"/>
        <v>0</v>
      </c>
      <c r="E17" s="25">
        <f t="shared" si="9"/>
        <v>0</v>
      </c>
      <c r="F17" s="25">
        <f t="shared" si="9"/>
        <v>0</v>
      </c>
      <c r="G17" s="25">
        <f t="shared" si="9"/>
        <v>0</v>
      </c>
      <c r="H17" s="25">
        <f t="shared" si="9"/>
        <v>0</v>
      </c>
      <c r="I17" s="45">
        <f t="shared" si="9"/>
        <v>0</v>
      </c>
      <c r="J17" s="44">
        <f t="shared" ref="J17:K17" si="10">IF(J14=0,J13,((J5-J6-J8-J9-J7)/J5)/J14)</f>
        <v>0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24</v>
      </c>
      <c r="D20" s="29">
        <v>24</v>
      </c>
      <c r="E20" s="29">
        <v>24</v>
      </c>
      <c r="F20" s="29">
        <v>24</v>
      </c>
      <c r="G20" s="29">
        <v>24</v>
      </c>
      <c r="H20" s="29">
        <v>24</v>
      </c>
      <c r="I20" s="29">
        <v>24</v>
      </c>
      <c r="J20" s="35">
        <f t="shared" si="11"/>
        <v>168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24</v>
      </c>
      <c r="D24" s="30">
        <f t="shared" si="12"/>
        <v>24</v>
      </c>
      <c r="E24" s="30">
        <f t="shared" si="12"/>
        <v>24</v>
      </c>
      <c r="F24" s="30">
        <f t="shared" si="12"/>
        <v>24</v>
      </c>
      <c r="G24" s="30">
        <f t="shared" si="12"/>
        <v>24</v>
      </c>
      <c r="H24" s="30">
        <f t="shared" si="12"/>
        <v>24</v>
      </c>
      <c r="I24" s="30">
        <f t="shared" si="12"/>
        <v>24</v>
      </c>
      <c r="J24" s="36">
        <f t="shared" si="11"/>
        <v>168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0</v>
      </c>
      <c r="D25" s="30">
        <f t="shared" si="13"/>
        <v>0</v>
      </c>
      <c r="E25" s="30">
        <f t="shared" si="13"/>
        <v>0</v>
      </c>
      <c r="F25" s="30">
        <f t="shared" si="13"/>
        <v>0</v>
      </c>
      <c r="G25" s="30">
        <f t="shared" si="13"/>
        <v>0</v>
      </c>
      <c r="H25" s="30">
        <f t="shared" si="13"/>
        <v>0</v>
      </c>
      <c r="I25" s="30">
        <f t="shared" si="13"/>
        <v>0</v>
      </c>
      <c r="J25" s="36">
        <f t="shared" si="11"/>
        <v>0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0</v>
      </c>
      <c r="D26" s="42">
        <f t="shared" ref="D26:I26" si="14">(D19-D20-D22-D23)/D19</f>
        <v>0</v>
      </c>
      <c r="E26" s="42">
        <f t="shared" si="14"/>
        <v>0</v>
      </c>
      <c r="F26" s="42">
        <f t="shared" si="14"/>
        <v>0</v>
      </c>
      <c r="G26" s="42">
        <f t="shared" si="14"/>
        <v>0</v>
      </c>
      <c r="H26" s="42">
        <f t="shared" si="14"/>
        <v>0</v>
      </c>
      <c r="I26" s="42">
        <f t="shared" si="14"/>
        <v>0</v>
      </c>
      <c r="J26" s="43">
        <f>(J19-J20-J22-J23)/J19</f>
        <v>0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0</v>
      </c>
      <c r="D27" s="42">
        <f t="shared" si="15"/>
        <v>0</v>
      </c>
      <c r="E27" s="42">
        <f t="shared" si="15"/>
        <v>0</v>
      </c>
      <c r="F27" s="42">
        <f t="shared" si="15"/>
        <v>0</v>
      </c>
      <c r="G27" s="42">
        <f t="shared" si="15"/>
        <v>0</v>
      </c>
      <c r="H27" s="42">
        <f t="shared" si="15"/>
        <v>0</v>
      </c>
      <c r="I27" s="46">
        <f t="shared" si="15"/>
        <v>0</v>
      </c>
      <c r="J27" s="52">
        <f>(J19-J20-J22-J23-J21)/J19</f>
        <v>0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0</v>
      </c>
      <c r="D31" s="25">
        <f t="shared" si="17"/>
        <v>0</v>
      </c>
      <c r="E31" s="25">
        <f t="shared" si="17"/>
        <v>0</v>
      </c>
      <c r="F31" s="25">
        <f t="shared" si="17"/>
        <v>0</v>
      </c>
      <c r="G31" s="25">
        <f t="shared" si="17"/>
        <v>0</v>
      </c>
      <c r="H31" s="25">
        <f t="shared" si="17"/>
        <v>0</v>
      </c>
      <c r="I31" s="45">
        <f t="shared" si="17"/>
        <v>0</v>
      </c>
      <c r="J31" s="44">
        <f t="shared" ref="J31:K31" si="18">IF(J28=0,J27,((J19-J20-J22-J23-J21)/J19)/J28)</f>
        <v>0</v>
      </c>
      <c r="K31" s="44">
        <f t="shared" si="18"/>
        <v>1</v>
      </c>
      <c r="L31" s="55">
        <f>(J28+J40+J56+J72+J116)/5</f>
        <v>0.23452380952380952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24</v>
      </c>
      <c r="D34" s="29">
        <v>24</v>
      </c>
      <c r="E34" s="29">
        <v>24</v>
      </c>
      <c r="F34" s="29">
        <v>24</v>
      </c>
      <c r="G34" s="29">
        <v>24</v>
      </c>
      <c r="H34" s="29">
        <v>24</v>
      </c>
      <c r="I34" s="29">
        <v>24</v>
      </c>
      <c r="J34" s="33">
        <f t="shared" si="19"/>
        <v>168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24</v>
      </c>
      <c r="D38" s="30">
        <f t="shared" si="20"/>
        <v>24</v>
      </c>
      <c r="E38" s="30">
        <f t="shared" si="20"/>
        <v>24</v>
      </c>
      <c r="F38" s="30">
        <f t="shared" si="20"/>
        <v>24</v>
      </c>
      <c r="G38" s="30">
        <f t="shared" si="20"/>
        <v>24</v>
      </c>
      <c r="H38" s="30">
        <f t="shared" si="20"/>
        <v>24</v>
      </c>
      <c r="I38" s="30">
        <f t="shared" si="20"/>
        <v>24</v>
      </c>
      <c r="J38" s="34">
        <f t="shared" si="19"/>
        <v>168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0</v>
      </c>
      <c r="D39" s="30">
        <f t="shared" si="21"/>
        <v>0</v>
      </c>
      <c r="E39" s="30">
        <f t="shared" si="21"/>
        <v>0</v>
      </c>
      <c r="F39" s="30">
        <f t="shared" si="21"/>
        <v>0</v>
      </c>
      <c r="G39" s="30">
        <f t="shared" si="21"/>
        <v>0</v>
      </c>
      <c r="H39" s="30">
        <f t="shared" si="21"/>
        <v>0</v>
      </c>
      <c r="I39" s="30">
        <f t="shared" si="21"/>
        <v>0</v>
      </c>
      <c r="J39" s="34">
        <f t="shared" si="19"/>
        <v>0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0</v>
      </c>
      <c r="D40" s="42">
        <f t="shared" ref="D40:I40" si="22">(D33-D34-D36-D37)/D33</f>
        <v>0</v>
      </c>
      <c r="E40" s="42">
        <f t="shared" si="22"/>
        <v>0</v>
      </c>
      <c r="F40" s="42">
        <f t="shared" si="22"/>
        <v>0</v>
      </c>
      <c r="G40" s="42">
        <f t="shared" si="22"/>
        <v>0</v>
      </c>
      <c r="H40" s="42">
        <f t="shared" si="22"/>
        <v>0</v>
      </c>
      <c r="I40" s="42">
        <f t="shared" si="22"/>
        <v>0</v>
      </c>
      <c r="J40" s="43">
        <f>(J33-J34-J36-J37)/J33</f>
        <v>0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0</v>
      </c>
      <c r="D41" s="42">
        <f t="shared" si="23"/>
        <v>0</v>
      </c>
      <c r="E41" s="42">
        <f t="shared" si="23"/>
        <v>0</v>
      </c>
      <c r="F41" s="42">
        <f t="shared" si="23"/>
        <v>0</v>
      </c>
      <c r="G41" s="42">
        <f t="shared" si="23"/>
        <v>0</v>
      </c>
      <c r="H41" s="42">
        <f t="shared" si="23"/>
        <v>0</v>
      </c>
      <c r="I41" s="46">
        <f t="shared" si="23"/>
        <v>0</v>
      </c>
      <c r="J41" s="52">
        <f>(J33-J34-J36-J37-J35)/J33</f>
        <v>0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0</v>
      </c>
      <c r="D45" s="25">
        <f t="shared" si="25"/>
        <v>0</v>
      </c>
      <c r="E45" s="25">
        <f t="shared" si="25"/>
        <v>0</v>
      </c>
      <c r="F45" s="25">
        <f t="shared" si="25"/>
        <v>0</v>
      </c>
      <c r="G45" s="25">
        <f t="shared" si="25"/>
        <v>0</v>
      </c>
      <c r="H45" s="25">
        <f t="shared" si="25"/>
        <v>0</v>
      </c>
      <c r="I45" s="45">
        <f t="shared" si="25"/>
        <v>0</v>
      </c>
      <c r="J45" s="44">
        <f t="shared" ref="J45:K45" si="26">IF(J42=0,J41,((J33-J34-J36-J37-J35)/J33)/J42)</f>
        <v>0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43526</v>
      </c>
      <c r="D47" s="51">
        <f t="shared" ref="D47:I47" si="27">C47+1</f>
        <v>43527</v>
      </c>
      <c r="E47" s="51">
        <f t="shared" si="27"/>
        <v>43528</v>
      </c>
      <c r="F47" s="51">
        <f t="shared" si="27"/>
        <v>43529</v>
      </c>
      <c r="G47" s="51">
        <f t="shared" si="27"/>
        <v>43530</v>
      </c>
      <c r="H47" s="51">
        <f t="shared" si="27"/>
        <v>43531</v>
      </c>
      <c r="I47" s="51">
        <f t="shared" si="27"/>
        <v>43532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43526</v>
      </c>
      <c r="D77" s="51">
        <f t="shared" ref="D77:I77" si="44">C77+1</f>
        <v>43527</v>
      </c>
      <c r="E77" s="51">
        <f t="shared" si="44"/>
        <v>43528</v>
      </c>
      <c r="F77" s="51">
        <f t="shared" si="44"/>
        <v>43529</v>
      </c>
      <c r="G77" s="51">
        <f t="shared" si="44"/>
        <v>43530</v>
      </c>
      <c r="H77" s="51">
        <f t="shared" si="44"/>
        <v>43531</v>
      </c>
      <c r="I77" s="51">
        <f t="shared" si="44"/>
        <v>43532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43526</v>
      </c>
      <c r="D107" s="51">
        <f t="shared" ref="D107:I107" si="61">C107+1</f>
        <v>43527</v>
      </c>
      <c r="E107" s="51">
        <f t="shared" si="61"/>
        <v>43528</v>
      </c>
      <c r="F107" s="51">
        <f t="shared" si="61"/>
        <v>43529</v>
      </c>
      <c r="G107" s="51">
        <f t="shared" si="61"/>
        <v>43530</v>
      </c>
      <c r="H107" s="51">
        <f t="shared" si="61"/>
        <v>43531</v>
      </c>
      <c r="I107" s="51">
        <f t="shared" si="61"/>
        <v>43532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f>24-5</f>
        <v>19</v>
      </c>
      <c r="E110" s="29">
        <v>24</v>
      </c>
      <c r="F110" s="29">
        <v>24</v>
      </c>
      <c r="G110" s="29">
        <v>24</v>
      </c>
      <c r="H110" s="29">
        <v>24</v>
      </c>
      <c r="I110" s="29">
        <v>24</v>
      </c>
      <c r="J110" s="35">
        <f t="shared" si="62"/>
        <v>139</v>
      </c>
      <c r="K110" s="35">
        <v>0</v>
      </c>
    </row>
    <row r="111" spans="1:13" x14ac:dyDescent="0.2">
      <c r="A111" s="12"/>
      <c r="B111" s="13" t="s">
        <v>14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35">
        <f t="shared" si="62"/>
        <v>0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19</v>
      </c>
      <c r="E114" s="30">
        <f t="shared" si="63"/>
        <v>24</v>
      </c>
      <c r="F114" s="30">
        <f t="shared" si="63"/>
        <v>24</v>
      </c>
      <c r="G114" s="30">
        <f t="shared" si="63"/>
        <v>24</v>
      </c>
      <c r="H114" s="30">
        <f t="shared" si="63"/>
        <v>24</v>
      </c>
      <c r="I114" s="30">
        <f t="shared" si="63"/>
        <v>24</v>
      </c>
      <c r="J114" s="36">
        <f t="shared" si="62"/>
        <v>139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5</v>
      </c>
      <c r="E115" s="30">
        <f t="shared" si="64"/>
        <v>0</v>
      </c>
      <c r="F115" s="30">
        <f t="shared" si="64"/>
        <v>0</v>
      </c>
      <c r="G115" s="30">
        <f t="shared" si="64"/>
        <v>0</v>
      </c>
      <c r="H115" s="30">
        <f t="shared" si="64"/>
        <v>0</v>
      </c>
      <c r="I115" s="30">
        <f t="shared" si="64"/>
        <v>0</v>
      </c>
      <c r="J115" s="36">
        <f t="shared" si="62"/>
        <v>29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0.20833333333333334</v>
      </c>
      <c r="E116" s="42">
        <f t="shared" si="65"/>
        <v>0</v>
      </c>
      <c r="F116" s="42">
        <f t="shared" si="65"/>
        <v>0</v>
      </c>
      <c r="G116" s="42">
        <f t="shared" si="65"/>
        <v>0</v>
      </c>
      <c r="H116" s="42">
        <f t="shared" si="65"/>
        <v>0</v>
      </c>
      <c r="I116" s="42">
        <f t="shared" si="65"/>
        <v>0</v>
      </c>
      <c r="J116" s="43">
        <f t="shared" ref="J116:K116" si="66">(J109-J110-J112-J113)/J109</f>
        <v>0.17261904761904762</v>
      </c>
      <c r="K116" s="43">
        <f t="shared" si="66"/>
        <v>1</v>
      </c>
      <c r="L116" s="49">
        <f>J116</f>
        <v>0.17261904761904762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1</v>
      </c>
      <c r="D117" s="42">
        <f t="shared" si="67"/>
        <v>0.20833333333333334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0.17261904761904762</v>
      </c>
      <c r="K117" s="47">
        <f t="shared" si="68"/>
        <v>1</v>
      </c>
      <c r="L117" s="49">
        <f>J117</f>
        <v>0.17261904761904762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1</v>
      </c>
      <c r="D121" s="25">
        <f t="shared" si="70"/>
        <v>0.20833333333333334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0.17261904761904762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43526</v>
      </c>
      <c r="D123" s="51">
        <f t="shared" ref="D123:I123" si="72">C123+1</f>
        <v>43527</v>
      </c>
      <c r="E123" s="51">
        <f t="shared" si="72"/>
        <v>43528</v>
      </c>
      <c r="F123" s="51">
        <f t="shared" si="72"/>
        <v>43529</v>
      </c>
      <c r="G123" s="51">
        <f t="shared" si="72"/>
        <v>43530</v>
      </c>
      <c r="H123" s="51">
        <f t="shared" si="72"/>
        <v>43531</v>
      </c>
      <c r="I123" s="51">
        <f t="shared" si="72"/>
        <v>43532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73"/>
        <v>168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73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24</v>
      </c>
      <c r="D130" s="30">
        <f t="shared" si="74"/>
        <v>24</v>
      </c>
      <c r="E130" s="30">
        <f t="shared" si="74"/>
        <v>24</v>
      </c>
      <c r="F130" s="30">
        <f t="shared" si="74"/>
        <v>24</v>
      </c>
      <c r="G130" s="30">
        <f t="shared" si="74"/>
        <v>24</v>
      </c>
      <c r="H130" s="30">
        <f t="shared" si="74"/>
        <v>24</v>
      </c>
      <c r="I130" s="30">
        <f t="shared" si="74"/>
        <v>24</v>
      </c>
      <c r="J130" s="36">
        <f t="shared" si="73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0</v>
      </c>
      <c r="D131" s="30">
        <f t="shared" si="75"/>
        <v>0</v>
      </c>
      <c r="E131" s="30">
        <f t="shared" si="75"/>
        <v>0</v>
      </c>
      <c r="F131" s="30">
        <f t="shared" si="75"/>
        <v>0</v>
      </c>
      <c r="G131" s="30">
        <f t="shared" si="75"/>
        <v>0</v>
      </c>
      <c r="H131" s="30">
        <f t="shared" si="75"/>
        <v>0</v>
      </c>
      <c r="I131" s="30">
        <f t="shared" si="75"/>
        <v>0</v>
      </c>
      <c r="J131" s="36">
        <f t="shared" si="73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I132" si="76">(D125-D126-D128-D129)/D125</f>
        <v>0</v>
      </c>
      <c r="E132" s="42">
        <f t="shared" si="76"/>
        <v>0</v>
      </c>
      <c r="F132" s="42">
        <f t="shared" si="76"/>
        <v>0</v>
      </c>
      <c r="G132" s="42">
        <f t="shared" si="76"/>
        <v>0</v>
      </c>
      <c r="H132" s="42">
        <f t="shared" si="76"/>
        <v>0</v>
      </c>
      <c r="I132" s="42">
        <f t="shared" si="76"/>
        <v>0</v>
      </c>
      <c r="J132" s="43">
        <f t="shared" ref="J132:K132" si="77">(J125-J126-J128-J129)/J125</f>
        <v>0</v>
      </c>
      <c r="K132" s="43">
        <f t="shared" si="77"/>
        <v>1</v>
      </c>
      <c r="L132" s="53">
        <f>AVERAGE(J132,J146,J160,J174,J188)</f>
        <v>0.79121428571428576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0.79121428571428576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83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>(J139-J140-J142-J143)/J139</f>
        <v>1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87">(C139-C140-C142-C143-C141)/C139</f>
        <v>1</v>
      </c>
      <c r="D147" s="42">
        <f t="shared" si="87"/>
        <v>1</v>
      </c>
      <c r="E147" s="42">
        <f t="shared" si="87"/>
        <v>1</v>
      </c>
      <c r="F147" s="42">
        <f t="shared" si="87"/>
        <v>1</v>
      </c>
      <c r="G147" s="42">
        <f t="shared" si="87"/>
        <v>1</v>
      </c>
      <c r="H147" s="42">
        <f t="shared" si="87"/>
        <v>1</v>
      </c>
      <c r="I147" s="46">
        <f t="shared" si="87"/>
        <v>1</v>
      </c>
      <c r="J147" s="52">
        <f>(J139-J140-J142-J143-J141)/J139</f>
        <v>1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1</v>
      </c>
      <c r="D151" s="25">
        <f t="shared" si="89"/>
        <v>1</v>
      </c>
      <c r="E151" s="25">
        <f t="shared" si="89"/>
        <v>1</v>
      </c>
      <c r="F151" s="25">
        <f t="shared" si="89"/>
        <v>1</v>
      </c>
      <c r="G151" s="25">
        <f t="shared" si="89"/>
        <v>1</v>
      </c>
      <c r="H151" s="25">
        <f t="shared" si="89"/>
        <v>1</v>
      </c>
      <c r="I151" s="45">
        <f t="shared" si="89"/>
        <v>1</v>
      </c>
      <c r="J151" s="44">
        <f t="shared" ref="J151:K151" si="90">IF(J148=0,J147,((J139-J140-J142-J143-J141)/J139)/J148)</f>
        <v>1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1"/>
        <v>0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91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0</v>
      </c>
      <c r="G158" s="30">
        <f t="shared" si="92"/>
        <v>0</v>
      </c>
      <c r="H158" s="30">
        <f t="shared" si="92"/>
        <v>0</v>
      </c>
      <c r="I158" s="30">
        <f t="shared" si="92"/>
        <v>0</v>
      </c>
      <c r="J158" s="36">
        <f t="shared" si="9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24</v>
      </c>
      <c r="G159" s="30">
        <f t="shared" si="93"/>
        <v>24</v>
      </c>
      <c r="H159" s="30">
        <f t="shared" si="93"/>
        <v>24</v>
      </c>
      <c r="I159" s="30">
        <f t="shared" si="93"/>
        <v>24</v>
      </c>
      <c r="J159" s="36">
        <f t="shared" si="9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1</v>
      </c>
      <c r="G160" s="42">
        <f t="shared" si="94"/>
        <v>1</v>
      </c>
      <c r="H160" s="42">
        <f t="shared" si="94"/>
        <v>1</v>
      </c>
      <c r="I160" s="42">
        <f t="shared" si="94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95">(C153-C154-C156-C157-C155)/C153</f>
        <v>1</v>
      </c>
      <c r="D161" s="42">
        <f t="shared" si="95"/>
        <v>1</v>
      </c>
      <c r="E161" s="42">
        <f t="shared" si="95"/>
        <v>1</v>
      </c>
      <c r="F161" s="42">
        <f t="shared" si="95"/>
        <v>1</v>
      </c>
      <c r="G161" s="42">
        <f t="shared" si="95"/>
        <v>1</v>
      </c>
      <c r="H161" s="42">
        <f t="shared" si="95"/>
        <v>1</v>
      </c>
      <c r="I161" s="46">
        <f t="shared" si="95"/>
        <v>1</v>
      </c>
      <c r="J161" s="52">
        <f>(J153-J154-J156-J157-J155)/J153</f>
        <v>1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6">IF(C163&lt;1,C153,C153-C154-C155-C156-C157/C163)/24</f>
        <v>1</v>
      </c>
      <c r="D164" s="58">
        <f t="shared" si="96"/>
        <v>1</v>
      </c>
      <c r="E164" s="58">
        <f t="shared" si="96"/>
        <v>1</v>
      </c>
      <c r="F164" s="58">
        <f t="shared" si="96"/>
        <v>1</v>
      </c>
      <c r="G164" s="58">
        <f t="shared" si="96"/>
        <v>1</v>
      </c>
      <c r="H164" s="58">
        <f t="shared" si="96"/>
        <v>1</v>
      </c>
      <c r="I164" s="59">
        <f t="shared" si="96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7">IF(C162=0,C161,((C153-C154-C156-C157-C155)/C153)/C162)</f>
        <v>1</v>
      </c>
      <c r="D165" s="25">
        <f t="shared" si="97"/>
        <v>1</v>
      </c>
      <c r="E165" s="25">
        <f t="shared" si="97"/>
        <v>1</v>
      </c>
      <c r="F165" s="25">
        <f t="shared" si="97"/>
        <v>1</v>
      </c>
      <c r="G165" s="25">
        <f t="shared" si="97"/>
        <v>1</v>
      </c>
      <c r="H165" s="25">
        <f t="shared" si="97"/>
        <v>1</v>
      </c>
      <c r="I165" s="45">
        <f t="shared" si="97"/>
        <v>1</v>
      </c>
      <c r="J165" s="44">
        <f t="shared" ref="J165:K165" si="98">IF(J162=0,J161,((J153-J154-J156-J157-J155)/J153)/J162)</f>
        <v>1</v>
      </c>
      <c r="K165" s="44">
        <f t="shared" si="98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9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1.26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6.12</v>
      </c>
      <c r="J168" s="35">
        <f t="shared" si="99"/>
        <v>7.38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99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9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9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0">C168+C170+C171</f>
        <v>1.26</v>
      </c>
      <c r="D172" s="30">
        <f t="shared" si="100"/>
        <v>0</v>
      </c>
      <c r="E172" s="30">
        <f t="shared" si="100"/>
        <v>0</v>
      </c>
      <c r="F172" s="30">
        <f t="shared" si="100"/>
        <v>0</v>
      </c>
      <c r="G172" s="30">
        <f t="shared" si="100"/>
        <v>0</v>
      </c>
      <c r="H172" s="30">
        <f t="shared" si="100"/>
        <v>0</v>
      </c>
      <c r="I172" s="30">
        <f t="shared" si="100"/>
        <v>6.12</v>
      </c>
      <c r="J172" s="36">
        <f t="shared" si="99"/>
        <v>7.38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1">C167-C172</f>
        <v>22.74</v>
      </c>
      <c r="D173" s="30">
        <f t="shared" si="101"/>
        <v>24</v>
      </c>
      <c r="E173" s="30">
        <f t="shared" si="101"/>
        <v>24</v>
      </c>
      <c r="F173" s="30">
        <f t="shared" si="101"/>
        <v>24</v>
      </c>
      <c r="G173" s="30">
        <f t="shared" si="101"/>
        <v>24</v>
      </c>
      <c r="H173" s="30">
        <f t="shared" si="101"/>
        <v>24</v>
      </c>
      <c r="I173" s="30">
        <f t="shared" si="101"/>
        <v>17.88</v>
      </c>
      <c r="J173" s="36">
        <f t="shared" si="99"/>
        <v>160.62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0.9474999999999999</v>
      </c>
      <c r="D174" s="42">
        <f t="shared" ref="D174:I174" si="102">(D167-D168-D170-D171)/D167</f>
        <v>1</v>
      </c>
      <c r="E174" s="42">
        <f t="shared" si="102"/>
        <v>1</v>
      </c>
      <c r="F174" s="42">
        <f t="shared" si="102"/>
        <v>1</v>
      </c>
      <c r="G174" s="42">
        <f t="shared" si="102"/>
        <v>1</v>
      </c>
      <c r="H174" s="42">
        <f t="shared" si="102"/>
        <v>1</v>
      </c>
      <c r="I174" s="42">
        <f t="shared" si="102"/>
        <v>0.745</v>
      </c>
      <c r="J174" s="43">
        <f>(J167-J168-J170-J171)/J167</f>
        <v>0.95607142857142857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103">(C167-C168-C170-C171-C169)/C167</f>
        <v>0.9474999999999999</v>
      </c>
      <c r="D175" s="42">
        <f t="shared" si="103"/>
        <v>1</v>
      </c>
      <c r="E175" s="42">
        <f t="shared" si="103"/>
        <v>1</v>
      </c>
      <c r="F175" s="42">
        <f t="shared" si="103"/>
        <v>1</v>
      </c>
      <c r="G175" s="42">
        <f t="shared" si="103"/>
        <v>1</v>
      </c>
      <c r="H175" s="42">
        <f t="shared" si="103"/>
        <v>1</v>
      </c>
      <c r="I175" s="46">
        <f t="shared" si="103"/>
        <v>0.745</v>
      </c>
      <c r="J175" s="52">
        <f>(J167-J168-J170-J171-J169)/J167</f>
        <v>0.95607142857142857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4">IF(C177&lt;1,C167,C167-C168-C169-C170-C171/C177)/24</f>
        <v>1</v>
      </c>
      <c r="D178" s="58">
        <f t="shared" si="104"/>
        <v>1</v>
      </c>
      <c r="E178" s="58">
        <f t="shared" si="104"/>
        <v>1</v>
      </c>
      <c r="F178" s="58">
        <f t="shared" si="104"/>
        <v>1</v>
      </c>
      <c r="G178" s="58">
        <f t="shared" si="104"/>
        <v>1</v>
      </c>
      <c r="H178" s="58">
        <f t="shared" si="104"/>
        <v>1</v>
      </c>
      <c r="I178" s="59">
        <f t="shared" si="104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5">IF(C176=0,C175,((C167-C168-C170-C171-C169)/C167)/C176)</f>
        <v>0.9474999999999999</v>
      </c>
      <c r="D179" s="25">
        <f t="shared" si="105"/>
        <v>1</v>
      </c>
      <c r="E179" s="25">
        <f t="shared" si="105"/>
        <v>1</v>
      </c>
      <c r="F179" s="25">
        <f t="shared" si="105"/>
        <v>1</v>
      </c>
      <c r="G179" s="25">
        <f t="shared" si="105"/>
        <v>1</v>
      </c>
      <c r="H179" s="25">
        <f t="shared" si="105"/>
        <v>1</v>
      </c>
      <c r="I179" s="45">
        <f t="shared" si="105"/>
        <v>0.745</v>
      </c>
      <c r="J179" s="44">
        <f t="shared" ref="J179:K179" si="106">IF(J176=0,J175,((J167-J168-J170-J171-J169)/J167)/J176)</f>
        <v>0.95607142857142857</v>
      </c>
      <c r="K179" s="44">
        <f t="shared" si="106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7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7"/>
        <v>0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07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7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7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08">C182+C184+C185</f>
        <v>0</v>
      </c>
      <c r="D186" s="30">
        <f t="shared" si="108"/>
        <v>0</v>
      </c>
      <c r="E186" s="30">
        <f t="shared" si="108"/>
        <v>0</v>
      </c>
      <c r="F186" s="30">
        <f t="shared" si="108"/>
        <v>0</v>
      </c>
      <c r="G186" s="30">
        <f t="shared" si="108"/>
        <v>0</v>
      </c>
      <c r="H186" s="30">
        <f t="shared" si="108"/>
        <v>0</v>
      </c>
      <c r="I186" s="30">
        <f t="shared" si="108"/>
        <v>0</v>
      </c>
      <c r="J186" s="36">
        <f t="shared" si="107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09">C181-C186</f>
        <v>24</v>
      </c>
      <c r="D187" s="30">
        <f t="shared" si="109"/>
        <v>24</v>
      </c>
      <c r="E187" s="30">
        <f t="shared" si="109"/>
        <v>24</v>
      </c>
      <c r="F187" s="30">
        <f t="shared" si="109"/>
        <v>24</v>
      </c>
      <c r="G187" s="30">
        <f t="shared" si="109"/>
        <v>24</v>
      </c>
      <c r="H187" s="30">
        <f t="shared" si="109"/>
        <v>24</v>
      </c>
      <c r="I187" s="30">
        <f t="shared" si="109"/>
        <v>24</v>
      </c>
      <c r="J187" s="36">
        <f t="shared" si="107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0">(D181-D182-D184-D185)/D181</f>
        <v>1</v>
      </c>
      <c r="E188" s="42">
        <f t="shared" si="110"/>
        <v>1</v>
      </c>
      <c r="F188" s="42">
        <f t="shared" si="110"/>
        <v>1</v>
      </c>
      <c r="G188" s="42">
        <f t="shared" si="110"/>
        <v>1</v>
      </c>
      <c r="H188" s="42">
        <f t="shared" si="110"/>
        <v>1</v>
      </c>
      <c r="I188" s="42">
        <f t="shared" si="110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1">(C181-C182-C184-C185-C183)/C181</f>
        <v>1</v>
      </c>
      <c r="D189" s="42">
        <f t="shared" si="111"/>
        <v>1</v>
      </c>
      <c r="E189" s="42">
        <f t="shared" si="111"/>
        <v>1</v>
      </c>
      <c r="F189" s="42">
        <f t="shared" si="111"/>
        <v>1</v>
      </c>
      <c r="G189" s="42">
        <f t="shared" si="111"/>
        <v>1</v>
      </c>
      <c r="H189" s="42">
        <f t="shared" si="111"/>
        <v>1</v>
      </c>
      <c r="I189" s="46">
        <f t="shared" si="111"/>
        <v>1</v>
      </c>
      <c r="J189" s="52">
        <f>(J181-J182-J184-J185-J183)/J181</f>
        <v>1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2">IF(C191&lt;1,C181,C181-C182-C183-C184-C185/C191)/24</f>
        <v>1</v>
      </c>
      <c r="D192" s="58">
        <f t="shared" si="112"/>
        <v>1</v>
      </c>
      <c r="E192" s="58">
        <f t="shared" si="112"/>
        <v>1</v>
      </c>
      <c r="F192" s="58">
        <f t="shared" si="112"/>
        <v>1</v>
      </c>
      <c r="G192" s="58">
        <f t="shared" si="112"/>
        <v>1</v>
      </c>
      <c r="H192" s="58">
        <f t="shared" si="112"/>
        <v>1</v>
      </c>
      <c r="I192" s="59">
        <f t="shared" si="112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3">IF(C190=0,C189,((C181-C182-C184-C185-C183)/C181)/C190)</f>
        <v>1</v>
      </c>
      <c r="D193" s="25">
        <f t="shared" si="113"/>
        <v>1</v>
      </c>
      <c r="E193" s="25">
        <f t="shared" si="113"/>
        <v>1</v>
      </c>
      <c r="F193" s="25">
        <f t="shared" si="113"/>
        <v>1</v>
      </c>
      <c r="G193" s="25">
        <f t="shared" si="113"/>
        <v>1</v>
      </c>
      <c r="H193" s="25">
        <f t="shared" si="113"/>
        <v>1</v>
      </c>
      <c r="I193" s="45">
        <f t="shared" si="113"/>
        <v>1</v>
      </c>
      <c r="J193" s="44">
        <f t="shared" ref="J193:K193" si="114">IF(J190=0,J189,((J181-J182-J184-J185-J183)/J181)/J190)</f>
        <v>1</v>
      </c>
      <c r="K193" s="44">
        <f t="shared" si="114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47"/>
  <dimension ref="A1:O195"/>
  <sheetViews>
    <sheetView showGridLines="0" topLeftCell="A181" zoomScaleNormal="100" workbookViewId="0">
      <selection activeCell="J195" sqref="J195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Week10!F1+1</f>
        <v>11</v>
      </c>
      <c r="G1" s="62">
        <f>Week10!G1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Week10!I3+1</f>
        <v>43533</v>
      </c>
      <c r="D3" s="51">
        <f t="shared" ref="D3:I3" si="0">C3+1</f>
        <v>43534</v>
      </c>
      <c r="E3" s="51">
        <f t="shared" si="0"/>
        <v>43535</v>
      </c>
      <c r="F3" s="51">
        <f t="shared" si="0"/>
        <v>43536</v>
      </c>
      <c r="G3" s="51">
        <f t="shared" si="0"/>
        <v>43537</v>
      </c>
      <c r="H3" s="51">
        <f t="shared" si="0"/>
        <v>43538</v>
      </c>
      <c r="I3" s="51">
        <f t="shared" si="0"/>
        <v>43539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24</v>
      </c>
      <c r="D6" s="29">
        <v>24</v>
      </c>
      <c r="E6" s="29">
        <v>24</v>
      </c>
      <c r="F6" s="29">
        <v>24</v>
      </c>
      <c r="G6" s="29">
        <v>24</v>
      </c>
      <c r="H6" s="29">
        <v>24</v>
      </c>
      <c r="I6" s="29">
        <v>24</v>
      </c>
      <c r="J6" s="33">
        <f t="shared" si="1"/>
        <v>168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24</v>
      </c>
      <c r="D10" s="30">
        <f t="shared" si="2"/>
        <v>24</v>
      </c>
      <c r="E10" s="30">
        <f t="shared" si="2"/>
        <v>24</v>
      </c>
      <c r="F10" s="30">
        <f t="shared" si="2"/>
        <v>24</v>
      </c>
      <c r="G10" s="30">
        <f t="shared" si="2"/>
        <v>24</v>
      </c>
      <c r="H10" s="30">
        <f t="shared" si="2"/>
        <v>24</v>
      </c>
      <c r="I10" s="30">
        <f t="shared" si="2"/>
        <v>24</v>
      </c>
      <c r="J10" s="36">
        <f t="shared" si="1"/>
        <v>168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0</v>
      </c>
      <c r="D11" s="30">
        <f t="shared" si="3"/>
        <v>0</v>
      </c>
      <c r="E11" s="30">
        <f t="shared" si="3"/>
        <v>0</v>
      </c>
      <c r="F11" s="30">
        <f t="shared" si="3"/>
        <v>0</v>
      </c>
      <c r="G11" s="30">
        <f t="shared" si="3"/>
        <v>0</v>
      </c>
      <c r="H11" s="30">
        <f t="shared" si="3"/>
        <v>0</v>
      </c>
      <c r="I11" s="30">
        <f t="shared" si="3"/>
        <v>0</v>
      </c>
      <c r="J11" s="36">
        <f t="shared" si="1"/>
        <v>0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0</v>
      </c>
      <c r="D12" s="42">
        <f t="shared" ref="D12:I12" si="4">(D5-D6-D8-D9)/D5</f>
        <v>0</v>
      </c>
      <c r="E12" s="42">
        <f t="shared" si="4"/>
        <v>0</v>
      </c>
      <c r="F12" s="42">
        <f t="shared" si="4"/>
        <v>0</v>
      </c>
      <c r="G12" s="42">
        <f t="shared" si="4"/>
        <v>0</v>
      </c>
      <c r="H12" s="42">
        <f t="shared" si="4"/>
        <v>0</v>
      </c>
      <c r="I12" s="42">
        <f t="shared" si="4"/>
        <v>0</v>
      </c>
      <c r="J12" s="43">
        <f t="shared" ref="J12:K12" si="5">(J5-J6-J8-J9)/J5</f>
        <v>0</v>
      </c>
      <c r="K12" s="43">
        <f t="shared" si="5"/>
        <v>1</v>
      </c>
      <c r="L12" s="53">
        <f>AVERAGE(J12,J26,J40)</f>
        <v>0</v>
      </c>
      <c r="N12" s="53">
        <f>AVERAGE(J12,J26,J40,J56,J70,J86,J100)</f>
        <v>0.5714285714285714</v>
      </c>
    </row>
    <row r="13" spans="1:14" x14ac:dyDescent="0.2">
      <c r="A13" s="14"/>
      <c r="B13" s="38" t="s">
        <v>19</v>
      </c>
      <c r="C13" s="42">
        <f t="shared" ref="C13:I13" si="6">(C5-C6-C8-C9-C7)/C5</f>
        <v>0</v>
      </c>
      <c r="D13" s="42">
        <f t="shared" si="6"/>
        <v>0</v>
      </c>
      <c r="E13" s="42">
        <f t="shared" si="6"/>
        <v>0</v>
      </c>
      <c r="F13" s="42">
        <f t="shared" si="6"/>
        <v>0</v>
      </c>
      <c r="G13" s="42">
        <f t="shared" si="6"/>
        <v>0</v>
      </c>
      <c r="H13" s="42">
        <f t="shared" si="6"/>
        <v>0</v>
      </c>
      <c r="I13" s="46">
        <f t="shared" si="6"/>
        <v>0</v>
      </c>
      <c r="J13" s="52">
        <f t="shared" ref="J13:K13" si="7">(J5-J6-J8-J9-J7)/J5</f>
        <v>0</v>
      </c>
      <c r="K13" s="47">
        <f t="shared" si="7"/>
        <v>1</v>
      </c>
      <c r="L13" s="53">
        <f>AVERAGE(J13,J27,J41)</f>
        <v>0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0</v>
      </c>
      <c r="D17" s="25">
        <f t="shared" si="9"/>
        <v>0</v>
      </c>
      <c r="E17" s="25">
        <f t="shared" si="9"/>
        <v>0</v>
      </c>
      <c r="F17" s="25">
        <f t="shared" si="9"/>
        <v>0</v>
      </c>
      <c r="G17" s="25">
        <f t="shared" si="9"/>
        <v>0</v>
      </c>
      <c r="H17" s="25">
        <f t="shared" si="9"/>
        <v>0</v>
      </c>
      <c r="I17" s="45">
        <f t="shared" si="9"/>
        <v>0</v>
      </c>
      <c r="J17" s="44">
        <f t="shared" ref="J17:K17" si="10">IF(J14=0,J13,((J5-J6-J8-J9-J7)/J5)/J14)</f>
        <v>0</v>
      </c>
      <c r="K17" s="44">
        <f t="shared" si="10"/>
        <v>1</v>
      </c>
    </row>
    <row r="18" spans="1:14" ht="4.5" customHeight="1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24</v>
      </c>
      <c r="D20" s="29">
        <v>24</v>
      </c>
      <c r="E20" s="29">
        <v>24</v>
      </c>
      <c r="F20" s="29">
        <v>24</v>
      </c>
      <c r="G20" s="29">
        <v>24</v>
      </c>
      <c r="H20" s="29">
        <v>24</v>
      </c>
      <c r="I20" s="29">
        <v>24</v>
      </c>
      <c r="J20" s="35">
        <f t="shared" si="11"/>
        <v>168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24</v>
      </c>
      <c r="D24" s="30">
        <f t="shared" si="12"/>
        <v>24</v>
      </c>
      <c r="E24" s="30">
        <f t="shared" si="12"/>
        <v>24</v>
      </c>
      <c r="F24" s="30">
        <f t="shared" si="12"/>
        <v>24</v>
      </c>
      <c r="G24" s="30">
        <f t="shared" si="12"/>
        <v>24</v>
      </c>
      <c r="H24" s="30">
        <f t="shared" si="12"/>
        <v>24</v>
      </c>
      <c r="I24" s="30">
        <f t="shared" si="12"/>
        <v>24</v>
      </c>
      <c r="J24" s="36">
        <f t="shared" si="11"/>
        <v>168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0</v>
      </c>
      <c r="D25" s="30">
        <f t="shared" si="13"/>
        <v>0</v>
      </c>
      <c r="E25" s="30">
        <f t="shared" si="13"/>
        <v>0</v>
      </c>
      <c r="F25" s="30">
        <f t="shared" si="13"/>
        <v>0</v>
      </c>
      <c r="G25" s="30">
        <f t="shared" si="13"/>
        <v>0</v>
      </c>
      <c r="H25" s="30">
        <f t="shared" si="13"/>
        <v>0</v>
      </c>
      <c r="I25" s="30">
        <f t="shared" si="13"/>
        <v>0</v>
      </c>
      <c r="J25" s="36">
        <f t="shared" si="11"/>
        <v>0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0</v>
      </c>
      <c r="D26" s="42">
        <f t="shared" ref="D26:I26" si="14">(D19-D20-D22-D23)/D19</f>
        <v>0</v>
      </c>
      <c r="E26" s="42">
        <f t="shared" si="14"/>
        <v>0</v>
      </c>
      <c r="F26" s="42">
        <f t="shared" si="14"/>
        <v>0</v>
      </c>
      <c r="G26" s="42">
        <f t="shared" si="14"/>
        <v>0</v>
      </c>
      <c r="H26" s="42">
        <f t="shared" si="14"/>
        <v>0</v>
      </c>
      <c r="I26" s="42">
        <f t="shared" si="14"/>
        <v>0</v>
      </c>
      <c r="J26" s="43">
        <f>(J19-J20-J22-J23)/J19</f>
        <v>0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0</v>
      </c>
      <c r="D27" s="42">
        <f t="shared" si="15"/>
        <v>0</v>
      </c>
      <c r="E27" s="42">
        <f t="shared" si="15"/>
        <v>0</v>
      </c>
      <c r="F27" s="42">
        <f t="shared" si="15"/>
        <v>0</v>
      </c>
      <c r="G27" s="42">
        <f t="shared" si="15"/>
        <v>0</v>
      </c>
      <c r="H27" s="42">
        <f t="shared" si="15"/>
        <v>0</v>
      </c>
      <c r="I27" s="46">
        <f t="shared" si="15"/>
        <v>0</v>
      </c>
      <c r="J27" s="52">
        <f>(J19-J20-J22-J23-J21)/J19</f>
        <v>0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0</v>
      </c>
      <c r="D31" s="25">
        <f t="shared" si="17"/>
        <v>0</v>
      </c>
      <c r="E31" s="25">
        <f t="shared" si="17"/>
        <v>0</v>
      </c>
      <c r="F31" s="25">
        <f t="shared" si="17"/>
        <v>0</v>
      </c>
      <c r="G31" s="25">
        <f t="shared" si="17"/>
        <v>0</v>
      </c>
      <c r="H31" s="25">
        <f t="shared" si="17"/>
        <v>0</v>
      </c>
      <c r="I31" s="45">
        <f t="shared" si="17"/>
        <v>0</v>
      </c>
      <c r="J31" s="44">
        <f t="shared" ref="J31:K31" si="18">IF(J28=0,J27,((J19-J20-J22-J23-J21)/J19)/J28)</f>
        <v>0</v>
      </c>
      <c r="K31" s="44">
        <f t="shared" si="18"/>
        <v>1</v>
      </c>
      <c r="L31" s="55">
        <f>(J28+J40+J56+J72+J116)/5</f>
        <v>0.37857142857142856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24</v>
      </c>
      <c r="D34" s="29">
        <v>24</v>
      </c>
      <c r="E34" s="29">
        <v>24</v>
      </c>
      <c r="F34" s="29">
        <v>24</v>
      </c>
      <c r="G34" s="29">
        <v>24</v>
      </c>
      <c r="H34" s="29">
        <v>24</v>
      </c>
      <c r="I34" s="29">
        <v>24</v>
      </c>
      <c r="J34" s="33">
        <f t="shared" si="19"/>
        <v>168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24</v>
      </c>
      <c r="D38" s="30">
        <f t="shared" si="20"/>
        <v>24</v>
      </c>
      <c r="E38" s="30">
        <f t="shared" si="20"/>
        <v>24</v>
      </c>
      <c r="F38" s="30">
        <f t="shared" si="20"/>
        <v>24</v>
      </c>
      <c r="G38" s="30">
        <f t="shared" si="20"/>
        <v>24</v>
      </c>
      <c r="H38" s="30">
        <f t="shared" si="20"/>
        <v>24</v>
      </c>
      <c r="I38" s="30">
        <f t="shared" si="20"/>
        <v>24</v>
      </c>
      <c r="J38" s="34">
        <f t="shared" si="19"/>
        <v>168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0</v>
      </c>
      <c r="D39" s="30">
        <f t="shared" si="21"/>
        <v>0</v>
      </c>
      <c r="E39" s="30">
        <f t="shared" si="21"/>
        <v>0</v>
      </c>
      <c r="F39" s="30">
        <f t="shared" si="21"/>
        <v>0</v>
      </c>
      <c r="G39" s="30">
        <f t="shared" si="21"/>
        <v>0</v>
      </c>
      <c r="H39" s="30">
        <f t="shared" si="21"/>
        <v>0</v>
      </c>
      <c r="I39" s="30">
        <f t="shared" si="21"/>
        <v>0</v>
      </c>
      <c r="J39" s="34">
        <f t="shared" si="19"/>
        <v>0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0</v>
      </c>
      <c r="D40" s="42">
        <f t="shared" ref="D40:I40" si="22">(D33-D34-D36-D37)/D33</f>
        <v>0</v>
      </c>
      <c r="E40" s="42">
        <f t="shared" si="22"/>
        <v>0</v>
      </c>
      <c r="F40" s="42">
        <f t="shared" si="22"/>
        <v>0</v>
      </c>
      <c r="G40" s="42">
        <f t="shared" si="22"/>
        <v>0</v>
      </c>
      <c r="H40" s="42">
        <f t="shared" si="22"/>
        <v>0</v>
      </c>
      <c r="I40" s="42">
        <f t="shared" si="22"/>
        <v>0</v>
      </c>
      <c r="J40" s="43">
        <f>(J33-J34-J36-J37)/J33</f>
        <v>0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0</v>
      </c>
      <c r="D41" s="42">
        <f t="shared" si="23"/>
        <v>0</v>
      </c>
      <c r="E41" s="42">
        <f t="shared" si="23"/>
        <v>0</v>
      </c>
      <c r="F41" s="42">
        <f t="shared" si="23"/>
        <v>0</v>
      </c>
      <c r="G41" s="42">
        <f t="shared" si="23"/>
        <v>0</v>
      </c>
      <c r="H41" s="42">
        <f t="shared" si="23"/>
        <v>0</v>
      </c>
      <c r="I41" s="46">
        <f t="shared" si="23"/>
        <v>0</v>
      </c>
      <c r="J41" s="52">
        <f>(J33-J34-J36-J37-J35)/J33</f>
        <v>0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0</v>
      </c>
      <c r="D45" s="25">
        <f t="shared" si="25"/>
        <v>0</v>
      </c>
      <c r="E45" s="25">
        <f t="shared" si="25"/>
        <v>0</v>
      </c>
      <c r="F45" s="25">
        <f t="shared" si="25"/>
        <v>0</v>
      </c>
      <c r="G45" s="25">
        <f t="shared" si="25"/>
        <v>0</v>
      </c>
      <c r="H45" s="25">
        <f t="shared" si="25"/>
        <v>0</v>
      </c>
      <c r="I45" s="45">
        <f t="shared" si="25"/>
        <v>0</v>
      </c>
      <c r="J45" s="44">
        <f t="shared" ref="J45:K45" si="26">IF(J42=0,J41,((J33-J34-J36-J37-J35)/J33)/J42)</f>
        <v>0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43533</v>
      </c>
      <c r="D47" s="51">
        <f t="shared" ref="D47:I47" si="27">C47+1</f>
        <v>43534</v>
      </c>
      <c r="E47" s="51">
        <f t="shared" si="27"/>
        <v>43535</v>
      </c>
      <c r="F47" s="51">
        <f t="shared" si="27"/>
        <v>43536</v>
      </c>
      <c r="G47" s="51">
        <f t="shared" si="27"/>
        <v>43537</v>
      </c>
      <c r="H47" s="51">
        <f t="shared" si="27"/>
        <v>43538</v>
      </c>
      <c r="I47" s="51">
        <f t="shared" si="27"/>
        <v>43539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43533</v>
      </c>
      <c r="D77" s="51">
        <f t="shared" ref="D77:I77" si="44">C77+1</f>
        <v>43534</v>
      </c>
      <c r="E77" s="51">
        <f t="shared" si="44"/>
        <v>43535</v>
      </c>
      <c r="F77" s="51">
        <f t="shared" si="44"/>
        <v>43536</v>
      </c>
      <c r="G77" s="51">
        <f t="shared" si="44"/>
        <v>43537</v>
      </c>
      <c r="H77" s="51">
        <f t="shared" si="44"/>
        <v>43538</v>
      </c>
      <c r="I77" s="51">
        <f t="shared" si="44"/>
        <v>43539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43533</v>
      </c>
      <c r="D107" s="51">
        <f t="shared" ref="D107:I107" si="61">C107+1</f>
        <v>43534</v>
      </c>
      <c r="E107" s="51">
        <f t="shared" si="61"/>
        <v>43535</v>
      </c>
      <c r="F107" s="51">
        <f t="shared" si="61"/>
        <v>43536</v>
      </c>
      <c r="G107" s="51">
        <f t="shared" si="61"/>
        <v>43537</v>
      </c>
      <c r="H107" s="51">
        <f t="shared" si="61"/>
        <v>43538</v>
      </c>
      <c r="I107" s="51">
        <f t="shared" si="61"/>
        <v>43539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18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18</v>
      </c>
      <c r="K110" s="35">
        <v>0</v>
      </c>
    </row>
    <row r="111" spans="1:13" x14ac:dyDescent="0.2">
      <c r="A111" s="12"/>
      <c r="B111" s="13" t="s">
        <v>14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35">
        <f t="shared" si="62"/>
        <v>0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18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18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6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150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0.25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0.8928571428571429</v>
      </c>
      <c r="K116" s="43">
        <f t="shared" si="66"/>
        <v>1</v>
      </c>
      <c r="L116" s="49">
        <f>J116</f>
        <v>0.8928571428571429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0.25</v>
      </c>
      <c r="D117" s="42">
        <f t="shared" si="67"/>
        <v>1</v>
      </c>
      <c r="E117" s="42">
        <f t="shared" si="67"/>
        <v>1</v>
      </c>
      <c r="F117" s="42">
        <f t="shared" si="67"/>
        <v>1</v>
      </c>
      <c r="G117" s="42">
        <f t="shared" si="67"/>
        <v>1</v>
      </c>
      <c r="H117" s="42">
        <f t="shared" si="67"/>
        <v>1</v>
      </c>
      <c r="I117" s="46">
        <f t="shared" si="67"/>
        <v>1</v>
      </c>
      <c r="J117" s="52">
        <f t="shared" ref="J117:K117" si="68">(J109-J110-J112-J113-J111)/J109</f>
        <v>0.8928571428571429</v>
      </c>
      <c r="K117" s="47">
        <f t="shared" si="68"/>
        <v>1</v>
      </c>
      <c r="L117" s="49">
        <f>J117</f>
        <v>0.8928571428571429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0.25</v>
      </c>
      <c r="D121" s="25">
        <f t="shared" si="70"/>
        <v>1</v>
      </c>
      <c r="E121" s="25">
        <f t="shared" si="70"/>
        <v>1</v>
      </c>
      <c r="F121" s="25">
        <f t="shared" si="70"/>
        <v>1</v>
      </c>
      <c r="G121" s="25">
        <f t="shared" si="70"/>
        <v>1</v>
      </c>
      <c r="H121" s="25">
        <f t="shared" si="70"/>
        <v>1</v>
      </c>
      <c r="I121" s="45">
        <f t="shared" si="70"/>
        <v>1</v>
      </c>
      <c r="J121" s="44">
        <f t="shared" ref="J121:K121" si="71">IF(J118=0,J117,((J109-J110-J112-J113-J111)/J109)/J118)</f>
        <v>0.8928571428571429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43533</v>
      </c>
      <c r="D123" s="51">
        <f t="shared" ref="D123:I123" si="72">C123+1</f>
        <v>43534</v>
      </c>
      <c r="E123" s="51">
        <f t="shared" si="72"/>
        <v>43535</v>
      </c>
      <c r="F123" s="51">
        <f t="shared" si="72"/>
        <v>43536</v>
      </c>
      <c r="G123" s="51">
        <f t="shared" si="72"/>
        <v>43537</v>
      </c>
      <c r="H123" s="51">
        <f t="shared" si="72"/>
        <v>43538</v>
      </c>
      <c r="I123" s="51">
        <f t="shared" si="72"/>
        <v>43539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0</v>
      </c>
      <c r="I126" s="29">
        <v>0</v>
      </c>
      <c r="J126" s="35">
        <f t="shared" si="73"/>
        <v>120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73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24</v>
      </c>
      <c r="D130" s="30">
        <f t="shared" si="74"/>
        <v>24</v>
      </c>
      <c r="E130" s="30">
        <f t="shared" si="74"/>
        <v>24</v>
      </c>
      <c r="F130" s="30">
        <f t="shared" si="74"/>
        <v>24</v>
      </c>
      <c r="G130" s="30">
        <f t="shared" si="74"/>
        <v>24</v>
      </c>
      <c r="H130" s="30">
        <f t="shared" si="74"/>
        <v>0</v>
      </c>
      <c r="I130" s="30">
        <f t="shared" si="74"/>
        <v>0</v>
      </c>
      <c r="J130" s="36">
        <f t="shared" si="73"/>
        <v>120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0</v>
      </c>
      <c r="D131" s="30">
        <f t="shared" si="75"/>
        <v>0</v>
      </c>
      <c r="E131" s="30">
        <f t="shared" si="75"/>
        <v>0</v>
      </c>
      <c r="F131" s="30">
        <f t="shared" si="75"/>
        <v>0</v>
      </c>
      <c r="G131" s="30">
        <f t="shared" si="75"/>
        <v>0</v>
      </c>
      <c r="H131" s="30">
        <f t="shared" si="75"/>
        <v>24</v>
      </c>
      <c r="I131" s="30">
        <f t="shared" si="75"/>
        <v>24</v>
      </c>
      <c r="J131" s="36">
        <f t="shared" si="73"/>
        <v>48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I132" si="76">(D125-D126-D128-D129)/D125</f>
        <v>0</v>
      </c>
      <c r="E132" s="42">
        <f t="shared" si="76"/>
        <v>0</v>
      </c>
      <c r="F132" s="42">
        <f t="shared" si="76"/>
        <v>0</v>
      </c>
      <c r="G132" s="42">
        <f t="shared" si="76"/>
        <v>0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0.2857142857142857</v>
      </c>
      <c r="K132" s="43">
        <f t="shared" si="77"/>
        <v>1</v>
      </c>
      <c r="L132" s="53">
        <f>AVERAGE(J132,J146,J160,J174,J188)</f>
        <v>0.8266904761904762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1</v>
      </c>
      <c r="I133" s="46">
        <f t="shared" si="78"/>
        <v>1</v>
      </c>
      <c r="J133" s="52">
        <f t="shared" ref="J133:K133" si="79">(J125-J126-J128-J129-J127)/J125</f>
        <v>0.2857142857142857</v>
      </c>
      <c r="K133" s="47">
        <f t="shared" si="79"/>
        <v>1</v>
      </c>
      <c r="L133" s="53">
        <f>AVERAGE(J133,J147,J161,J175,J189)</f>
        <v>0.8266904761904762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1</v>
      </c>
      <c r="I137" s="45">
        <f t="shared" si="81"/>
        <v>1</v>
      </c>
      <c r="J137" s="44">
        <f t="shared" ref="J137:K137" si="82">IF(J134=0,J133,((J125-J126-J128-J129-J127)/J125)/J134)</f>
        <v>0.2857142857142857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83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1</v>
      </c>
      <c r="D147" s="42">
        <f t="shared" si="88"/>
        <v>1</v>
      </c>
      <c r="E147" s="42">
        <f t="shared" si="88"/>
        <v>1</v>
      </c>
      <c r="F147" s="42">
        <f t="shared" si="88"/>
        <v>1</v>
      </c>
      <c r="G147" s="42">
        <f t="shared" si="88"/>
        <v>1</v>
      </c>
      <c r="H147" s="42">
        <f t="shared" si="88"/>
        <v>1</v>
      </c>
      <c r="I147" s="46">
        <f t="shared" si="88"/>
        <v>1</v>
      </c>
      <c r="J147" s="52">
        <f t="shared" ref="J147:K147" si="89">(J139-J140-J142-J143-J141)/J139</f>
        <v>1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1</v>
      </c>
      <c r="D151" s="25">
        <f t="shared" si="91"/>
        <v>1</v>
      </c>
      <c r="E151" s="25">
        <f t="shared" si="91"/>
        <v>1</v>
      </c>
      <c r="F151" s="25">
        <f t="shared" si="91"/>
        <v>1</v>
      </c>
      <c r="G151" s="25">
        <f t="shared" si="91"/>
        <v>1</v>
      </c>
      <c r="H151" s="25">
        <f t="shared" si="91"/>
        <v>1</v>
      </c>
      <c r="I151" s="45">
        <f t="shared" si="91"/>
        <v>1</v>
      </c>
      <c r="J151" s="44">
        <f t="shared" ref="J151:K151" si="92">IF(J148=0,J147,((J139-J140-J142-J143-J141)/J139)/J148)</f>
        <v>1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93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1</v>
      </c>
      <c r="D161" s="42">
        <f t="shared" si="98"/>
        <v>1</v>
      </c>
      <c r="E161" s="42">
        <f t="shared" si="98"/>
        <v>1</v>
      </c>
      <c r="F161" s="42">
        <f t="shared" si="98"/>
        <v>1</v>
      </c>
      <c r="G161" s="42">
        <f t="shared" si="98"/>
        <v>1</v>
      </c>
      <c r="H161" s="42">
        <f t="shared" si="98"/>
        <v>1</v>
      </c>
      <c r="I161" s="46">
        <f t="shared" si="98"/>
        <v>1</v>
      </c>
      <c r="J161" s="52">
        <f t="shared" ref="J161:K161" si="99">(J153-J154-J156-J157-J155)/J153</f>
        <v>1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1</v>
      </c>
      <c r="D165" s="25">
        <f t="shared" si="101"/>
        <v>1</v>
      </c>
      <c r="E165" s="25">
        <f t="shared" si="101"/>
        <v>1</v>
      </c>
      <c r="F165" s="25">
        <f t="shared" si="101"/>
        <v>1</v>
      </c>
      <c r="G165" s="25">
        <f t="shared" si="101"/>
        <v>1</v>
      </c>
      <c r="H165" s="25">
        <f t="shared" si="101"/>
        <v>1</v>
      </c>
      <c r="I165" s="45">
        <f t="shared" si="101"/>
        <v>1</v>
      </c>
      <c r="J165" s="44">
        <f t="shared" ref="J165:K165" si="102">IF(J162=0,J161,((J153-J154-J156-J157-J155)/J153)/J162)</f>
        <v>1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13.5</v>
      </c>
      <c r="D168" s="29">
        <v>7.75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21.25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103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4.33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4.33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13.5</v>
      </c>
      <c r="D172" s="30">
        <f t="shared" si="104"/>
        <v>7.75</v>
      </c>
      <c r="E172" s="30">
        <f t="shared" si="104"/>
        <v>4.33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25.58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10.5</v>
      </c>
      <c r="D173" s="30">
        <f t="shared" si="105"/>
        <v>16.25</v>
      </c>
      <c r="E173" s="30">
        <f t="shared" si="105"/>
        <v>19.670000000000002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142.42000000000002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0.4375</v>
      </c>
      <c r="D174" s="42">
        <f t="shared" ref="D174:I174" si="106">(D167-D168-D170-D171)/D167</f>
        <v>0.67708333333333337</v>
      </c>
      <c r="E174" s="42">
        <f t="shared" si="106"/>
        <v>0.81958333333333344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0.84773809523809518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0.4375</v>
      </c>
      <c r="D175" s="42">
        <f t="shared" si="108"/>
        <v>0.67708333333333337</v>
      </c>
      <c r="E175" s="42">
        <f t="shared" si="108"/>
        <v>0.81958333333333344</v>
      </c>
      <c r="F175" s="42">
        <f t="shared" si="108"/>
        <v>1</v>
      </c>
      <c r="G175" s="42">
        <f t="shared" si="108"/>
        <v>1</v>
      </c>
      <c r="H175" s="42">
        <f t="shared" si="108"/>
        <v>1</v>
      </c>
      <c r="I175" s="46">
        <f t="shared" si="108"/>
        <v>1</v>
      </c>
      <c r="J175" s="52">
        <f t="shared" ref="J175:K175" si="109">(J167-J168-J170-J171-J169)/J167</f>
        <v>0.84773809523809518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1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1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0.81958333333333344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6.819583333333334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0.4375</v>
      </c>
      <c r="D179" s="25">
        <f t="shared" si="111"/>
        <v>0.67708333333333337</v>
      </c>
      <c r="E179" s="25">
        <f t="shared" si="111"/>
        <v>0.81958333333333344</v>
      </c>
      <c r="F179" s="25">
        <f t="shared" si="111"/>
        <v>1</v>
      </c>
      <c r="G179" s="25">
        <f t="shared" si="111"/>
        <v>1</v>
      </c>
      <c r="H179" s="25">
        <f t="shared" si="111"/>
        <v>1</v>
      </c>
      <c r="I179" s="45">
        <f t="shared" si="111"/>
        <v>1</v>
      </c>
      <c r="J179" s="44">
        <f t="shared" ref="J179:K179" si="112">IF(J176=0,J175,((J167-J168-J170-J171-J169)/J167)/J176)</f>
        <v>0.84773809523809518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13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1</v>
      </c>
      <c r="D189" s="42">
        <f t="shared" si="118"/>
        <v>1</v>
      </c>
      <c r="E189" s="42">
        <f t="shared" si="118"/>
        <v>1</v>
      </c>
      <c r="F189" s="42">
        <f t="shared" si="118"/>
        <v>1</v>
      </c>
      <c r="G189" s="42">
        <f t="shared" si="118"/>
        <v>1</v>
      </c>
      <c r="H189" s="42">
        <f t="shared" si="118"/>
        <v>1</v>
      </c>
      <c r="I189" s="46">
        <f t="shared" si="118"/>
        <v>1</v>
      </c>
      <c r="J189" s="52">
        <f t="shared" ref="J189:K189" si="119">(J181-J182-J184-J185-J183)/J181</f>
        <v>1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1</v>
      </c>
      <c r="D193" s="25">
        <f t="shared" si="121"/>
        <v>1</v>
      </c>
      <c r="E193" s="25">
        <f t="shared" si="121"/>
        <v>1</v>
      </c>
      <c r="F193" s="25">
        <f t="shared" si="121"/>
        <v>1</v>
      </c>
      <c r="G193" s="25">
        <f t="shared" si="121"/>
        <v>1</v>
      </c>
      <c r="H193" s="25">
        <f t="shared" si="121"/>
        <v>1</v>
      </c>
      <c r="I193" s="45">
        <f t="shared" si="121"/>
        <v>1</v>
      </c>
      <c r="J193" s="44">
        <f t="shared" ref="J193:K193" si="122">IF(J190=0,J189,((J181-J182-J184-J185-J183)/J181)/J190)</f>
        <v>1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5" spans="1:11" x14ac:dyDescent="0.2">
      <c r="J195" s="53">
        <f>AVERAGE(J188,J174,J160,J146,J132,J116)</f>
        <v>0.83771825396825406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8"/>
  <dimension ref="A1:S194"/>
  <sheetViews>
    <sheetView showGridLines="0" zoomScaleNormal="100" workbookViewId="0">
      <selection activeCell="A3" sqref="A3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Week11!F1+1</f>
        <v>12</v>
      </c>
      <c r="G1" s="62">
        <f>Week11!G1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Week11!I3+1</f>
        <v>43540</v>
      </c>
      <c r="D3" s="51">
        <f t="shared" ref="D3:I3" si="0">C3+1</f>
        <v>43541</v>
      </c>
      <c r="E3" s="51">
        <f t="shared" si="0"/>
        <v>43542</v>
      </c>
      <c r="F3" s="51">
        <f t="shared" si="0"/>
        <v>43543</v>
      </c>
      <c r="G3" s="51">
        <f t="shared" si="0"/>
        <v>43544</v>
      </c>
      <c r="H3" s="51">
        <f t="shared" si="0"/>
        <v>43545</v>
      </c>
      <c r="I3" s="51">
        <f t="shared" si="0"/>
        <v>43546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24</v>
      </c>
      <c r="D6" s="29">
        <v>24</v>
      </c>
      <c r="E6" s="29">
        <v>24</v>
      </c>
      <c r="F6" s="29">
        <v>24</v>
      </c>
      <c r="G6" s="29">
        <v>24</v>
      </c>
      <c r="H6" s="29">
        <v>24</v>
      </c>
      <c r="I6" s="29">
        <v>24</v>
      </c>
      <c r="J6" s="33">
        <f t="shared" si="1"/>
        <v>168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24</v>
      </c>
      <c r="D10" s="30">
        <f t="shared" si="2"/>
        <v>24</v>
      </c>
      <c r="E10" s="30">
        <f t="shared" si="2"/>
        <v>24</v>
      </c>
      <c r="F10" s="30">
        <f t="shared" si="2"/>
        <v>24</v>
      </c>
      <c r="G10" s="30">
        <f t="shared" si="2"/>
        <v>24</v>
      </c>
      <c r="H10" s="30">
        <f t="shared" si="2"/>
        <v>24</v>
      </c>
      <c r="I10" s="30">
        <f t="shared" si="2"/>
        <v>24</v>
      </c>
      <c r="J10" s="36">
        <f t="shared" si="1"/>
        <v>168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0</v>
      </c>
      <c r="D11" s="30">
        <f t="shared" si="3"/>
        <v>0</v>
      </c>
      <c r="E11" s="30">
        <f t="shared" si="3"/>
        <v>0</v>
      </c>
      <c r="F11" s="30">
        <f t="shared" si="3"/>
        <v>0</v>
      </c>
      <c r="G11" s="30">
        <f t="shared" si="3"/>
        <v>0</v>
      </c>
      <c r="H11" s="30">
        <f t="shared" si="3"/>
        <v>0</v>
      </c>
      <c r="I11" s="30">
        <f t="shared" si="3"/>
        <v>0</v>
      </c>
      <c r="J11" s="36">
        <f t="shared" si="1"/>
        <v>0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0</v>
      </c>
      <c r="D12" s="42">
        <f t="shared" ref="D12:I12" si="4">(D5-D6-D8-D9)/D5</f>
        <v>0</v>
      </c>
      <c r="E12" s="42">
        <f t="shared" si="4"/>
        <v>0</v>
      </c>
      <c r="F12" s="42">
        <f t="shared" si="4"/>
        <v>0</v>
      </c>
      <c r="G12" s="42">
        <f t="shared" si="4"/>
        <v>0</v>
      </c>
      <c r="H12" s="42">
        <f t="shared" si="4"/>
        <v>0</v>
      </c>
      <c r="I12" s="42">
        <f t="shared" si="4"/>
        <v>0</v>
      </c>
      <c r="J12" s="43">
        <f t="shared" ref="J12:K12" si="5">(J5-J6-J8-J9)/J5</f>
        <v>0</v>
      </c>
      <c r="K12" s="43">
        <f t="shared" si="5"/>
        <v>1</v>
      </c>
      <c r="L12" s="53">
        <f>AVERAGE(J12,J26,J40)</f>
        <v>0</v>
      </c>
      <c r="N12" s="53">
        <f>AVERAGE(J12,J26,J40,J56,J70,J86,J100)</f>
        <v>0.56323979591836737</v>
      </c>
    </row>
    <row r="13" spans="1:14" x14ac:dyDescent="0.2">
      <c r="A13" s="14"/>
      <c r="B13" s="38" t="s">
        <v>19</v>
      </c>
      <c r="C13" s="42">
        <f t="shared" ref="C13:I13" si="6">(C5-C6-C8-C9-C7)/C5</f>
        <v>0</v>
      </c>
      <c r="D13" s="42">
        <f t="shared" si="6"/>
        <v>0</v>
      </c>
      <c r="E13" s="42">
        <f t="shared" si="6"/>
        <v>0</v>
      </c>
      <c r="F13" s="42">
        <f t="shared" si="6"/>
        <v>0</v>
      </c>
      <c r="G13" s="42">
        <f t="shared" si="6"/>
        <v>0</v>
      </c>
      <c r="H13" s="42">
        <f t="shared" si="6"/>
        <v>0</v>
      </c>
      <c r="I13" s="46">
        <f t="shared" si="6"/>
        <v>0</v>
      </c>
      <c r="J13" s="52">
        <f t="shared" ref="J13:K13" si="7">(J5-J6-J8-J9-J7)/J5</f>
        <v>0</v>
      </c>
      <c r="K13" s="47">
        <f t="shared" si="7"/>
        <v>1</v>
      </c>
      <c r="L13" s="53">
        <f>AVERAGE(J13,J27,J41)</f>
        <v>0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0</v>
      </c>
      <c r="D17" s="25">
        <f t="shared" si="9"/>
        <v>0</v>
      </c>
      <c r="E17" s="25">
        <f t="shared" si="9"/>
        <v>0</v>
      </c>
      <c r="F17" s="25">
        <f t="shared" si="9"/>
        <v>0</v>
      </c>
      <c r="G17" s="25">
        <f t="shared" si="9"/>
        <v>0</v>
      </c>
      <c r="H17" s="25">
        <f t="shared" si="9"/>
        <v>0</v>
      </c>
      <c r="I17" s="45">
        <f t="shared" si="9"/>
        <v>0</v>
      </c>
      <c r="J17" s="44">
        <f t="shared" ref="J17:K17" si="10">IF(J14=0,J13,((J5-J6-J8-J9-J7)/J5)/J14)</f>
        <v>0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24</v>
      </c>
      <c r="D20" s="29">
        <v>24</v>
      </c>
      <c r="E20" s="29">
        <v>24</v>
      </c>
      <c r="F20" s="29">
        <v>24</v>
      </c>
      <c r="G20" s="29">
        <v>24</v>
      </c>
      <c r="H20" s="29">
        <v>24</v>
      </c>
      <c r="I20" s="29">
        <v>24</v>
      </c>
      <c r="J20" s="35">
        <f t="shared" si="11"/>
        <v>168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24</v>
      </c>
      <c r="D24" s="30">
        <f t="shared" si="12"/>
        <v>24</v>
      </c>
      <c r="E24" s="30">
        <f t="shared" si="12"/>
        <v>24</v>
      </c>
      <c r="F24" s="30">
        <f t="shared" si="12"/>
        <v>24</v>
      </c>
      <c r="G24" s="30">
        <f t="shared" si="12"/>
        <v>24</v>
      </c>
      <c r="H24" s="30">
        <f t="shared" si="12"/>
        <v>24</v>
      </c>
      <c r="I24" s="30">
        <f t="shared" si="12"/>
        <v>24</v>
      </c>
      <c r="J24" s="36">
        <f t="shared" si="11"/>
        <v>168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0</v>
      </c>
      <c r="D25" s="30">
        <f t="shared" si="13"/>
        <v>0</v>
      </c>
      <c r="E25" s="30">
        <f t="shared" si="13"/>
        <v>0</v>
      </c>
      <c r="F25" s="30">
        <f t="shared" si="13"/>
        <v>0</v>
      </c>
      <c r="G25" s="30">
        <f t="shared" si="13"/>
        <v>0</v>
      </c>
      <c r="H25" s="30">
        <f t="shared" si="13"/>
        <v>0</v>
      </c>
      <c r="I25" s="30">
        <f t="shared" si="13"/>
        <v>0</v>
      </c>
      <c r="J25" s="36">
        <f t="shared" si="11"/>
        <v>0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0</v>
      </c>
      <c r="D26" s="42">
        <f t="shared" ref="D26:I26" si="14">(D19-D20-D22-D23)/D19</f>
        <v>0</v>
      </c>
      <c r="E26" s="42">
        <f t="shared" si="14"/>
        <v>0</v>
      </c>
      <c r="F26" s="42">
        <f t="shared" si="14"/>
        <v>0</v>
      </c>
      <c r="G26" s="42">
        <f t="shared" si="14"/>
        <v>0</v>
      </c>
      <c r="H26" s="42">
        <f t="shared" si="14"/>
        <v>0</v>
      </c>
      <c r="I26" s="42">
        <f t="shared" si="14"/>
        <v>0</v>
      </c>
      <c r="J26" s="43">
        <f>(J19-J20-J22-J23)/J19</f>
        <v>0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0</v>
      </c>
      <c r="D27" s="42">
        <f t="shared" si="15"/>
        <v>0</v>
      </c>
      <c r="E27" s="42">
        <f t="shared" si="15"/>
        <v>0</v>
      </c>
      <c r="F27" s="42">
        <f t="shared" si="15"/>
        <v>0</v>
      </c>
      <c r="G27" s="42">
        <f t="shared" si="15"/>
        <v>0</v>
      </c>
      <c r="H27" s="42">
        <f t="shared" si="15"/>
        <v>0</v>
      </c>
      <c r="I27" s="46">
        <f t="shared" si="15"/>
        <v>0</v>
      </c>
      <c r="J27" s="52">
        <f>(J19-J20-J22-J23-J21)/J19</f>
        <v>0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0</v>
      </c>
      <c r="D31" s="25">
        <f t="shared" si="17"/>
        <v>0</v>
      </c>
      <c r="E31" s="25">
        <f t="shared" si="17"/>
        <v>0</v>
      </c>
      <c r="F31" s="25">
        <f t="shared" si="17"/>
        <v>0</v>
      </c>
      <c r="G31" s="25">
        <f t="shared" si="17"/>
        <v>0</v>
      </c>
      <c r="H31" s="25">
        <f t="shared" si="17"/>
        <v>0</v>
      </c>
      <c r="I31" s="45">
        <f t="shared" si="17"/>
        <v>0</v>
      </c>
      <c r="J31" s="44">
        <f t="shared" ref="J31:K31" si="18">IF(J28=0,J27,((J19-J20-J22-J23-J21)/J19)/J28)</f>
        <v>0</v>
      </c>
      <c r="K31" s="44">
        <f t="shared" si="18"/>
        <v>1</v>
      </c>
      <c r="L31" s="55">
        <f>(J28+J40+J56+J72+J116)/5</f>
        <v>0.2483690476190476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9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9" x14ac:dyDescent="0.2">
      <c r="A34" s="12"/>
      <c r="B34" s="13" t="s">
        <v>13</v>
      </c>
      <c r="C34" s="29">
        <v>24</v>
      </c>
      <c r="D34" s="29">
        <v>24</v>
      </c>
      <c r="E34" s="29">
        <v>24</v>
      </c>
      <c r="F34" s="29">
        <v>24</v>
      </c>
      <c r="G34" s="29">
        <v>24</v>
      </c>
      <c r="H34" s="29">
        <v>24</v>
      </c>
      <c r="I34" s="29">
        <v>24</v>
      </c>
      <c r="J34" s="33">
        <f t="shared" si="19"/>
        <v>168</v>
      </c>
      <c r="K34" s="33">
        <v>0</v>
      </c>
    </row>
    <row r="35" spans="1:19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9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  <c r="Q36" s="4">
        <v>2</v>
      </c>
      <c r="R36" s="4">
        <v>360</v>
      </c>
      <c r="S36" s="4">
        <f>R36*Q36</f>
        <v>720</v>
      </c>
    </row>
    <row r="37" spans="1:19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  <c r="Q37" s="4">
        <v>2</v>
      </c>
      <c r="R37" s="4">
        <v>22</v>
      </c>
      <c r="S37" s="4">
        <f>R37*Q37</f>
        <v>44</v>
      </c>
    </row>
    <row r="38" spans="1:19" x14ac:dyDescent="0.2">
      <c r="A38" s="14"/>
      <c r="B38" s="15" t="s">
        <v>11</v>
      </c>
      <c r="C38" s="30">
        <f t="shared" ref="C38:I38" si="20">C34+C36+C37</f>
        <v>24</v>
      </c>
      <c r="D38" s="30">
        <f t="shared" si="20"/>
        <v>24</v>
      </c>
      <c r="E38" s="30">
        <f t="shared" si="20"/>
        <v>24</v>
      </c>
      <c r="F38" s="30">
        <f t="shared" si="20"/>
        <v>24</v>
      </c>
      <c r="G38" s="30">
        <f t="shared" si="20"/>
        <v>24</v>
      </c>
      <c r="H38" s="30">
        <f t="shared" si="20"/>
        <v>24</v>
      </c>
      <c r="I38" s="30">
        <f t="shared" si="20"/>
        <v>24</v>
      </c>
      <c r="J38" s="34">
        <f t="shared" si="19"/>
        <v>168</v>
      </c>
      <c r="K38" s="34">
        <f>K34+K36+K37</f>
        <v>0</v>
      </c>
      <c r="L38" s="55">
        <f>(K12+K24+K38+K54+K68)/5</f>
        <v>0.2</v>
      </c>
      <c r="S38" s="4">
        <f>SUM(S36:S37)</f>
        <v>764</v>
      </c>
    </row>
    <row r="39" spans="1:19" x14ac:dyDescent="0.2">
      <c r="A39" s="14"/>
      <c r="B39" s="15" t="s">
        <v>1</v>
      </c>
      <c r="C39" s="30">
        <f t="shared" ref="C39:I39" si="21">C33-C38</f>
        <v>0</v>
      </c>
      <c r="D39" s="30">
        <f t="shared" si="21"/>
        <v>0</v>
      </c>
      <c r="E39" s="30">
        <f t="shared" si="21"/>
        <v>0</v>
      </c>
      <c r="F39" s="30">
        <f t="shared" si="21"/>
        <v>0</v>
      </c>
      <c r="G39" s="30">
        <f t="shared" si="21"/>
        <v>0</v>
      </c>
      <c r="H39" s="30">
        <f t="shared" si="21"/>
        <v>0</v>
      </c>
      <c r="I39" s="30">
        <f t="shared" si="21"/>
        <v>0</v>
      </c>
      <c r="J39" s="34">
        <f t="shared" si="19"/>
        <v>0</v>
      </c>
      <c r="K39" s="34">
        <f>K33-K38</f>
        <v>168</v>
      </c>
    </row>
    <row r="40" spans="1:19" x14ac:dyDescent="0.2">
      <c r="A40" s="14"/>
      <c r="B40" s="38" t="s">
        <v>18</v>
      </c>
      <c r="C40" s="42">
        <f>((C33-C34-C36-C37)/C33)*100%</f>
        <v>0</v>
      </c>
      <c r="D40" s="42">
        <f t="shared" ref="D40:I40" si="22">(D33-D34-D36-D37)/D33</f>
        <v>0</v>
      </c>
      <c r="E40" s="42">
        <f t="shared" si="22"/>
        <v>0</v>
      </c>
      <c r="F40" s="42">
        <f t="shared" si="22"/>
        <v>0</v>
      </c>
      <c r="G40" s="42">
        <f t="shared" si="22"/>
        <v>0</v>
      </c>
      <c r="H40" s="42">
        <f t="shared" si="22"/>
        <v>0</v>
      </c>
      <c r="I40" s="42">
        <f t="shared" si="22"/>
        <v>0</v>
      </c>
      <c r="J40" s="43">
        <f>(J33-J34-J36-J37)/J33</f>
        <v>0</v>
      </c>
      <c r="K40" s="43">
        <f>(K33-K34-K36-K37)/K33</f>
        <v>1</v>
      </c>
    </row>
    <row r="41" spans="1:19" x14ac:dyDescent="0.2">
      <c r="A41" s="14"/>
      <c r="B41" s="38" t="s">
        <v>19</v>
      </c>
      <c r="C41" s="42">
        <f t="shared" ref="C41:I41" si="23">(C33-C34-C36-C37-C35)/C33</f>
        <v>0</v>
      </c>
      <c r="D41" s="42">
        <f t="shared" si="23"/>
        <v>0</v>
      </c>
      <c r="E41" s="42">
        <f t="shared" si="23"/>
        <v>0</v>
      </c>
      <c r="F41" s="42">
        <f t="shared" si="23"/>
        <v>0</v>
      </c>
      <c r="G41" s="42">
        <f t="shared" si="23"/>
        <v>0</v>
      </c>
      <c r="H41" s="42">
        <f t="shared" si="23"/>
        <v>0</v>
      </c>
      <c r="I41" s="46">
        <f t="shared" si="23"/>
        <v>0</v>
      </c>
      <c r="J41" s="52">
        <f>(J33-J34-J36-J37-J35)/J33</f>
        <v>0</v>
      </c>
      <c r="K41" s="47">
        <f>(K33-K34-K36-K37-K35)/K33</f>
        <v>1</v>
      </c>
    </row>
    <row r="42" spans="1:19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9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9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9" ht="13.5" thickBot="1" x14ac:dyDescent="0.25">
      <c r="A45" s="37"/>
      <c r="B45" s="3" t="s">
        <v>15</v>
      </c>
      <c r="C45" s="25">
        <f t="shared" ref="C45:I45" si="25">IF(C42=0,C41,((C33-C34-C36-C37-C35)/C33)/C42)</f>
        <v>0</v>
      </c>
      <c r="D45" s="25">
        <f t="shared" si="25"/>
        <v>0</v>
      </c>
      <c r="E45" s="25">
        <f t="shared" si="25"/>
        <v>0</v>
      </c>
      <c r="F45" s="25">
        <f t="shared" si="25"/>
        <v>0</v>
      </c>
      <c r="G45" s="25">
        <f t="shared" si="25"/>
        <v>0</v>
      </c>
      <c r="H45" s="25">
        <f t="shared" si="25"/>
        <v>0</v>
      </c>
      <c r="I45" s="45">
        <f t="shared" si="25"/>
        <v>0</v>
      </c>
      <c r="J45" s="44">
        <f t="shared" ref="J45:K45" si="26">IF(J42=0,J41,((J33-J34-J36-J37-J35)/J33)/J42)</f>
        <v>0</v>
      </c>
      <c r="K45" s="44">
        <f t="shared" si="26"/>
        <v>1</v>
      </c>
    </row>
    <row r="46" spans="1:19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9" ht="13.5" thickTop="1" x14ac:dyDescent="0.2">
      <c r="A47" s="21"/>
      <c r="B47" s="5"/>
      <c r="C47" s="51">
        <f>C3</f>
        <v>43540</v>
      </c>
      <c r="D47" s="51">
        <f t="shared" ref="D47:I47" si="27">C47+1</f>
        <v>43541</v>
      </c>
      <c r="E47" s="51">
        <f t="shared" si="27"/>
        <v>43542</v>
      </c>
      <c r="F47" s="51">
        <f t="shared" si="27"/>
        <v>43543</v>
      </c>
      <c r="G47" s="51">
        <f t="shared" si="27"/>
        <v>43544</v>
      </c>
      <c r="H47" s="51">
        <f t="shared" si="27"/>
        <v>43545</v>
      </c>
      <c r="I47" s="51">
        <f t="shared" si="27"/>
        <v>43546</v>
      </c>
      <c r="J47" s="20" t="s">
        <v>12</v>
      </c>
      <c r="K47" s="20"/>
    </row>
    <row r="48" spans="1:19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f>2+(30/60)</f>
        <v>2.5</v>
      </c>
      <c r="D53" s="29">
        <v>4.87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7.37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2.5</v>
      </c>
      <c r="D54" s="30">
        <f t="shared" si="29"/>
        <v>4.87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7.37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21.5</v>
      </c>
      <c r="D55" s="30">
        <f t="shared" si="30"/>
        <v>19.13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160.63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0.89583333333333337</v>
      </c>
      <c r="D56" s="42">
        <f t="shared" ref="D56:I56" si="31">(D49-D50-D52-D53)/D49</f>
        <v>0.79708333333333325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0.95613095238095236</v>
      </c>
      <c r="K56" s="43">
        <f>(K49-K50-K52-K53)/K49</f>
        <v>1</v>
      </c>
      <c r="L56" s="53">
        <f>AVERAGE(J56,J70)</f>
        <v>0.9770833333333333</v>
      </c>
    </row>
    <row r="57" spans="1:12" x14ac:dyDescent="0.2">
      <c r="A57" s="14"/>
      <c r="B57" s="38" t="s">
        <v>19</v>
      </c>
      <c r="C57" s="42">
        <f t="shared" ref="C57:I57" si="32">(C49-C50-C52-C53-C51)/C49</f>
        <v>0.89583333333333337</v>
      </c>
      <c r="D57" s="42">
        <f t="shared" si="32"/>
        <v>0.79708333333333325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0.95613095238095236</v>
      </c>
      <c r="K57" s="47">
        <f>(K49-K50-K52-K53-K51)/K49</f>
        <v>1</v>
      </c>
      <c r="L57" s="53">
        <f>AVERAGE(J57,J71)</f>
        <v>0.9770833333333333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1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1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0.89583333333333337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6.8958333333333339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0.89583333333333337</v>
      </c>
      <c r="D61" s="25">
        <f t="shared" si="34"/>
        <v>0.79708333333333325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0.95613095238095236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0.33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0.33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0.33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0.33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23.67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167.67000000000002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0.98625000000000007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0.99803571428571425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0.98625000000000007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0.99803571428571425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0.98625000000000007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0.99803571428571425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43540</v>
      </c>
      <c r="D77" s="51">
        <f t="shared" ref="D77:I77" si="44">C77+1</f>
        <v>43541</v>
      </c>
      <c r="E77" s="51">
        <f t="shared" si="44"/>
        <v>43542</v>
      </c>
      <c r="F77" s="51">
        <f t="shared" si="44"/>
        <v>43543</v>
      </c>
      <c r="G77" s="51">
        <f t="shared" si="44"/>
        <v>43544</v>
      </c>
      <c r="H77" s="51">
        <f t="shared" si="44"/>
        <v>43545</v>
      </c>
      <c r="I77" s="51">
        <f t="shared" si="44"/>
        <v>43546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0.15</v>
      </c>
      <c r="G81" s="29">
        <v>0</v>
      </c>
      <c r="H81" s="29">
        <v>0</v>
      </c>
      <c r="I81" s="29">
        <v>0</v>
      </c>
      <c r="J81" s="35">
        <f t="shared" si="45"/>
        <v>0.15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0.8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0.8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0.8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0.8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23.2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167.2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0.96666666666666667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0.99523809523809514</v>
      </c>
      <c r="K86" s="43">
        <f>(K79-K80-K82-K83)/K79</f>
        <v>1</v>
      </c>
      <c r="L86" s="53">
        <f>AVERAGE(J86,J100)</f>
        <v>0.99425595238095232</v>
      </c>
    </row>
    <row r="87" spans="1:12" x14ac:dyDescent="0.2">
      <c r="A87" s="14"/>
      <c r="B87" s="38" t="s">
        <v>19</v>
      </c>
      <c r="C87" s="42">
        <f t="shared" ref="C87:I87" si="49">(C79-C80-C82-C83-C81)/C79</f>
        <v>0.96666666666666667</v>
      </c>
      <c r="D87" s="42">
        <f t="shared" si="49"/>
        <v>1</v>
      </c>
      <c r="E87" s="42">
        <f t="shared" si="49"/>
        <v>1</v>
      </c>
      <c r="F87" s="42">
        <f t="shared" si="49"/>
        <v>0.99375000000000002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0.994345238095238</v>
      </c>
      <c r="K87" s="47">
        <f>(K79-K80-K82-K83-K81)/K79</f>
        <v>1</v>
      </c>
      <c r="L87" s="53">
        <f>AVERAGE(J87,J101)</f>
        <v>0.9938095238095237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0.96666666666666667</v>
      </c>
      <c r="D91" s="25">
        <f t="shared" si="51"/>
        <v>1</v>
      </c>
      <c r="E91" s="25">
        <f t="shared" si="51"/>
        <v>1</v>
      </c>
      <c r="F91" s="25">
        <f t="shared" si="51"/>
        <v>0.99375000000000002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0.994345238095238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1.1299999999999999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1.1299999999999999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1.1299999999999999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1.1299999999999999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22.87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166.87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0.95291666666666675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0.9932738095238095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0.95291666666666675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0.9932738095238095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0.95291666666666675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0.9932738095238095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43540</v>
      </c>
      <c r="D107" s="51">
        <f t="shared" ref="D107:I107" si="61">C107+1</f>
        <v>43541</v>
      </c>
      <c r="E107" s="51">
        <f t="shared" si="61"/>
        <v>43542</v>
      </c>
      <c r="F107" s="51">
        <f t="shared" si="61"/>
        <v>43543</v>
      </c>
      <c r="G107" s="51">
        <f t="shared" si="61"/>
        <v>43544</v>
      </c>
      <c r="H107" s="51">
        <f t="shared" si="61"/>
        <v>43545</v>
      </c>
      <c r="I107" s="51">
        <f t="shared" si="61"/>
        <v>43546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24</v>
      </c>
      <c r="F110" s="29">
        <v>24</v>
      </c>
      <c r="G110" s="29">
        <v>24</v>
      </c>
      <c r="H110" s="29">
        <v>24</v>
      </c>
      <c r="I110" s="29">
        <v>24</v>
      </c>
      <c r="J110" s="35">
        <f t="shared" si="62"/>
        <v>120</v>
      </c>
      <c r="K110" s="35">
        <v>0</v>
      </c>
    </row>
    <row r="111" spans="1:13" x14ac:dyDescent="0.2">
      <c r="A111" s="12"/>
      <c r="B111" s="13" t="s">
        <v>14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35">
        <f t="shared" si="62"/>
        <v>0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  <c r="M112" s="53">
        <f>AVERAGE(J116,J132,J146,J160,J174,J188)</f>
        <v>0.7142857142857143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24</v>
      </c>
      <c r="F114" s="30">
        <f t="shared" si="63"/>
        <v>24</v>
      </c>
      <c r="G114" s="30">
        <f t="shared" si="63"/>
        <v>24</v>
      </c>
      <c r="H114" s="30">
        <f t="shared" si="63"/>
        <v>24</v>
      </c>
      <c r="I114" s="30">
        <f t="shared" si="63"/>
        <v>24</v>
      </c>
      <c r="J114" s="36">
        <f t="shared" si="62"/>
        <v>120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0</v>
      </c>
      <c r="F115" s="30">
        <f t="shared" si="64"/>
        <v>0</v>
      </c>
      <c r="G115" s="30">
        <f t="shared" si="64"/>
        <v>0</v>
      </c>
      <c r="H115" s="30">
        <f t="shared" si="64"/>
        <v>0</v>
      </c>
      <c r="I115" s="30">
        <f t="shared" si="64"/>
        <v>0</v>
      </c>
      <c r="J115" s="36">
        <f t="shared" si="62"/>
        <v>48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0</v>
      </c>
      <c r="F116" s="42">
        <f t="shared" si="65"/>
        <v>0</v>
      </c>
      <c r="G116" s="42">
        <f t="shared" si="65"/>
        <v>0</v>
      </c>
      <c r="H116" s="42">
        <f t="shared" si="65"/>
        <v>0</v>
      </c>
      <c r="I116" s="42">
        <f t="shared" si="65"/>
        <v>0</v>
      </c>
      <c r="J116" s="43">
        <f t="shared" ref="J116:K116" si="66">(J109-J110-J112-J113)/J109</f>
        <v>0.2857142857142857</v>
      </c>
      <c r="K116" s="43">
        <f t="shared" si="66"/>
        <v>1</v>
      </c>
      <c r="L116" s="49">
        <f>J116</f>
        <v>0.2857142857142857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1</v>
      </c>
      <c r="D117" s="42">
        <f t="shared" si="67"/>
        <v>1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0.2857142857142857</v>
      </c>
      <c r="K117" s="47">
        <f t="shared" si="68"/>
        <v>1</v>
      </c>
      <c r="L117" s="49">
        <f>J117</f>
        <v>0.2857142857142857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1</v>
      </c>
      <c r="D121" s="25">
        <f t="shared" si="70"/>
        <v>1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0.2857142857142857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43540</v>
      </c>
      <c r="D123" s="51">
        <f t="shared" ref="D123:I123" si="72">C123+1</f>
        <v>43541</v>
      </c>
      <c r="E123" s="51">
        <f t="shared" si="72"/>
        <v>43542</v>
      </c>
      <c r="F123" s="51">
        <f t="shared" si="72"/>
        <v>43543</v>
      </c>
      <c r="G123" s="51">
        <f t="shared" si="72"/>
        <v>43544</v>
      </c>
      <c r="H123" s="51">
        <f t="shared" si="72"/>
        <v>43545</v>
      </c>
      <c r="I123" s="51">
        <f t="shared" si="72"/>
        <v>43546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73"/>
        <v>168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73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24</v>
      </c>
      <c r="D130" s="30">
        <f t="shared" si="74"/>
        <v>24</v>
      </c>
      <c r="E130" s="30">
        <f t="shared" si="74"/>
        <v>24</v>
      </c>
      <c r="F130" s="30">
        <f t="shared" si="74"/>
        <v>24</v>
      </c>
      <c r="G130" s="30">
        <f t="shared" si="74"/>
        <v>24</v>
      </c>
      <c r="H130" s="30">
        <f t="shared" si="74"/>
        <v>24</v>
      </c>
      <c r="I130" s="30">
        <f t="shared" si="74"/>
        <v>24</v>
      </c>
      <c r="J130" s="36">
        <f t="shared" si="73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0</v>
      </c>
      <c r="D131" s="30">
        <f t="shared" si="75"/>
        <v>0</v>
      </c>
      <c r="E131" s="30">
        <f t="shared" si="75"/>
        <v>0</v>
      </c>
      <c r="F131" s="30">
        <f t="shared" si="75"/>
        <v>0</v>
      </c>
      <c r="G131" s="30">
        <f t="shared" si="75"/>
        <v>0</v>
      </c>
      <c r="H131" s="30">
        <f t="shared" si="75"/>
        <v>0</v>
      </c>
      <c r="I131" s="30">
        <f t="shared" si="75"/>
        <v>0</v>
      </c>
      <c r="J131" s="36">
        <f t="shared" si="73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I132" si="76">(D125-D126-D128-D129)/D125</f>
        <v>0</v>
      </c>
      <c r="E132" s="42">
        <f t="shared" si="76"/>
        <v>0</v>
      </c>
      <c r="F132" s="42">
        <f t="shared" si="76"/>
        <v>0</v>
      </c>
      <c r="G132" s="42">
        <f t="shared" si="76"/>
        <v>0</v>
      </c>
      <c r="H132" s="42">
        <f t="shared" si="76"/>
        <v>0</v>
      </c>
      <c r="I132" s="42">
        <f t="shared" si="76"/>
        <v>0</v>
      </c>
      <c r="J132" s="43">
        <f t="shared" ref="J132:K132" si="77">(J125-J126-J128-J129)/J125</f>
        <v>0</v>
      </c>
      <c r="K132" s="43">
        <f t="shared" si="77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0.8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83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1</v>
      </c>
      <c r="D147" s="42">
        <f t="shared" si="88"/>
        <v>1</v>
      </c>
      <c r="E147" s="42">
        <f t="shared" si="88"/>
        <v>1</v>
      </c>
      <c r="F147" s="42">
        <f t="shared" si="88"/>
        <v>1</v>
      </c>
      <c r="G147" s="42">
        <f t="shared" si="88"/>
        <v>1</v>
      </c>
      <c r="H147" s="42">
        <f t="shared" si="88"/>
        <v>1</v>
      </c>
      <c r="I147" s="46">
        <f t="shared" si="88"/>
        <v>1</v>
      </c>
      <c r="J147" s="52">
        <f t="shared" ref="J147:K147" si="89">(J139-J140-J142-J143-J141)/J139</f>
        <v>1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1</v>
      </c>
      <c r="D151" s="25">
        <f t="shared" si="91"/>
        <v>1</v>
      </c>
      <c r="E151" s="25">
        <f t="shared" si="91"/>
        <v>1</v>
      </c>
      <c r="F151" s="25">
        <f t="shared" si="91"/>
        <v>1</v>
      </c>
      <c r="G151" s="25">
        <f t="shared" si="91"/>
        <v>1</v>
      </c>
      <c r="H151" s="25">
        <f t="shared" si="91"/>
        <v>1</v>
      </c>
      <c r="I151" s="45">
        <f t="shared" si="91"/>
        <v>1</v>
      </c>
      <c r="J151" s="44">
        <f t="shared" ref="J151:K151" si="92">IF(J148=0,J147,((J139-J140-J142-J143-J141)/J139)/J148)</f>
        <v>1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93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97">(C153-C154-C156-C157-C155)/C153</f>
        <v>1</v>
      </c>
      <c r="D161" s="42">
        <f t="shared" si="97"/>
        <v>1</v>
      </c>
      <c r="E161" s="42">
        <f t="shared" si="97"/>
        <v>1</v>
      </c>
      <c r="F161" s="42">
        <f t="shared" si="97"/>
        <v>1</v>
      </c>
      <c r="G161" s="42">
        <f t="shared" si="97"/>
        <v>1</v>
      </c>
      <c r="H161" s="42">
        <f t="shared" si="97"/>
        <v>1</v>
      </c>
      <c r="I161" s="46">
        <f t="shared" si="97"/>
        <v>1</v>
      </c>
      <c r="J161" s="52">
        <f>(J153-J154-J156-J157-J155)/J153</f>
        <v>1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1</v>
      </c>
      <c r="D165" s="25">
        <f t="shared" si="99"/>
        <v>1</v>
      </c>
      <c r="E165" s="25">
        <f t="shared" si="99"/>
        <v>1</v>
      </c>
      <c r="F165" s="25">
        <f t="shared" si="99"/>
        <v>1</v>
      </c>
      <c r="G165" s="25">
        <f t="shared" si="99"/>
        <v>1</v>
      </c>
      <c r="H165" s="25">
        <f t="shared" si="99"/>
        <v>1</v>
      </c>
      <c r="I165" s="45">
        <f t="shared" si="99"/>
        <v>1</v>
      </c>
      <c r="J165" s="44">
        <f t="shared" ref="J165:K165" si="100">IF(J162=0,J161,((J153-J154-J156-J157-J155)/J153)/J162)</f>
        <v>1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1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101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0</v>
      </c>
      <c r="D172" s="30">
        <f t="shared" si="102"/>
        <v>0</v>
      </c>
      <c r="E172" s="30">
        <f t="shared" si="102"/>
        <v>0</v>
      </c>
      <c r="F172" s="30">
        <f t="shared" si="102"/>
        <v>0</v>
      </c>
      <c r="G172" s="30">
        <f t="shared" si="102"/>
        <v>0</v>
      </c>
      <c r="H172" s="30">
        <f t="shared" si="102"/>
        <v>0</v>
      </c>
      <c r="I172" s="30">
        <f t="shared" si="102"/>
        <v>0</v>
      </c>
      <c r="J172" s="36">
        <f t="shared" si="101"/>
        <v>0</v>
      </c>
      <c r="K172" s="36">
        <f>K168+K170+K171</f>
        <v>0</v>
      </c>
      <c r="L172" s="53">
        <f>AVERAGE(J86,J100)</f>
        <v>0.99425595238095232</v>
      </c>
    </row>
    <row r="173" spans="1:15" x14ac:dyDescent="0.2">
      <c r="A173" s="14"/>
      <c r="B173" s="15" t="s">
        <v>1</v>
      </c>
      <c r="C173" s="30">
        <f t="shared" ref="C173:I173" si="103">C167-C172</f>
        <v>24</v>
      </c>
      <c r="D173" s="30">
        <f t="shared" si="103"/>
        <v>24</v>
      </c>
      <c r="E173" s="30">
        <f t="shared" si="103"/>
        <v>24</v>
      </c>
      <c r="F173" s="30">
        <f t="shared" si="103"/>
        <v>24</v>
      </c>
      <c r="G173" s="30">
        <f t="shared" si="103"/>
        <v>24</v>
      </c>
      <c r="H173" s="30">
        <f t="shared" si="103"/>
        <v>24</v>
      </c>
      <c r="I173" s="30">
        <f t="shared" si="103"/>
        <v>24</v>
      </c>
      <c r="J173" s="36">
        <f t="shared" si="101"/>
        <v>168</v>
      </c>
      <c r="K173" s="36">
        <f>K167-K172</f>
        <v>168</v>
      </c>
      <c r="L173" s="53">
        <f>AVERAGE(J87,J101)</f>
        <v>0.9938095238095237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4">(D167-D168-D170-D171)/D167</f>
        <v>1</v>
      </c>
      <c r="E174" s="42">
        <f t="shared" si="104"/>
        <v>1</v>
      </c>
      <c r="F174" s="42">
        <f t="shared" si="104"/>
        <v>1</v>
      </c>
      <c r="G174" s="42">
        <f t="shared" si="104"/>
        <v>1</v>
      </c>
      <c r="H174" s="42">
        <f t="shared" si="104"/>
        <v>1</v>
      </c>
      <c r="I174" s="42">
        <f t="shared" si="104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105">(C167-C168-C170-C171-C169)/C167</f>
        <v>1</v>
      </c>
      <c r="D175" s="42">
        <f t="shared" si="105"/>
        <v>1</v>
      </c>
      <c r="E175" s="42">
        <f t="shared" si="105"/>
        <v>1</v>
      </c>
      <c r="F175" s="42">
        <f t="shared" si="105"/>
        <v>1</v>
      </c>
      <c r="G175" s="42">
        <f t="shared" si="105"/>
        <v>1</v>
      </c>
      <c r="H175" s="42">
        <f t="shared" si="105"/>
        <v>1</v>
      </c>
      <c r="I175" s="46">
        <f t="shared" si="105"/>
        <v>1</v>
      </c>
      <c r="J175" s="52">
        <f>(J167-J168-J170-J171-J169)/J167</f>
        <v>1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6">IF(C177&lt;1,C167,C167-C168-C169-C170-C171/C177)/24</f>
        <v>1</v>
      </c>
      <c r="D178" s="58">
        <f t="shared" si="106"/>
        <v>1</v>
      </c>
      <c r="E178" s="58">
        <f t="shared" si="106"/>
        <v>1</v>
      </c>
      <c r="F178" s="58">
        <f t="shared" si="106"/>
        <v>1</v>
      </c>
      <c r="G178" s="58">
        <f t="shared" si="106"/>
        <v>1</v>
      </c>
      <c r="H178" s="58">
        <f t="shared" si="106"/>
        <v>1</v>
      </c>
      <c r="I178" s="59">
        <f t="shared" si="106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7">IF(C176=0,C175,((C167-C168-C170-C171-C169)/C167)/C176)</f>
        <v>1</v>
      </c>
      <c r="D179" s="25">
        <f t="shared" si="107"/>
        <v>1</v>
      </c>
      <c r="E179" s="25">
        <f t="shared" si="107"/>
        <v>1</v>
      </c>
      <c r="F179" s="25">
        <f t="shared" si="107"/>
        <v>1</v>
      </c>
      <c r="G179" s="25">
        <f t="shared" si="107"/>
        <v>1</v>
      </c>
      <c r="H179" s="25">
        <f t="shared" si="107"/>
        <v>1</v>
      </c>
      <c r="I179" s="45">
        <f t="shared" si="107"/>
        <v>1</v>
      </c>
      <c r="J179" s="44">
        <f t="shared" ref="J179:K179" si="108">IF(J176=0,J175,((J167-J168-J170-J171-J169)/J167)/J176)</f>
        <v>1</v>
      </c>
      <c r="K179" s="44">
        <f t="shared" si="10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9"/>
        <v>0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09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0">C182+C184+C185</f>
        <v>0</v>
      </c>
      <c r="D186" s="30">
        <f t="shared" si="110"/>
        <v>0</v>
      </c>
      <c r="E186" s="30">
        <f t="shared" si="110"/>
        <v>0</v>
      </c>
      <c r="F186" s="30">
        <f t="shared" si="110"/>
        <v>0</v>
      </c>
      <c r="G186" s="30">
        <f t="shared" si="110"/>
        <v>0</v>
      </c>
      <c r="H186" s="30">
        <f t="shared" si="110"/>
        <v>0</v>
      </c>
      <c r="I186" s="30">
        <f t="shared" si="110"/>
        <v>0</v>
      </c>
      <c r="J186" s="36">
        <f t="shared" si="10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1">C181-C186</f>
        <v>24</v>
      </c>
      <c r="D187" s="30">
        <f t="shared" si="111"/>
        <v>24</v>
      </c>
      <c r="E187" s="30">
        <f t="shared" si="111"/>
        <v>24</v>
      </c>
      <c r="F187" s="30">
        <f t="shared" si="111"/>
        <v>24</v>
      </c>
      <c r="G187" s="30">
        <f t="shared" si="111"/>
        <v>24</v>
      </c>
      <c r="H187" s="30">
        <f t="shared" si="111"/>
        <v>24</v>
      </c>
      <c r="I187" s="30">
        <f t="shared" si="111"/>
        <v>24</v>
      </c>
      <c r="J187" s="36">
        <f t="shared" si="10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2">(D181-D182-D184-D185)/D181</f>
        <v>1</v>
      </c>
      <c r="E188" s="42">
        <f t="shared" si="112"/>
        <v>1</v>
      </c>
      <c r="F188" s="42">
        <f t="shared" si="112"/>
        <v>1</v>
      </c>
      <c r="G188" s="42">
        <f t="shared" si="112"/>
        <v>1</v>
      </c>
      <c r="H188" s="42">
        <f t="shared" si="112"/>
        <v>1</v>
      </c>
      <c r="I188" s="42">
        <f t="shared" si="11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3">(C181-C182-C184-C185-C183)/C181</f>
        <v>1</v>
      </c>
      <c r="D189" s="42">
        <f t="shared" si="113"/>
        <v>1</v>
      </c>
      <c r="E189" s="42">
        <f t="shared" si="113"/>
        <v>1</v>
      </c>
      <c r="F189" s="42">
        <f t="shared" si="113"/>
        <v>1</v>
      </c>
      <c r="G189" s="42">
        <f t="shared" si="113"/>
        <v>1</v>
      </c>
      <c r="H189" s="42">
        <f t="shared" si="113"/>
        <v>1</v>
      </c>
      <c r="I189" s="46">
        <f t="shared" si="113"/>
        <v>1</v>
      </c>
      <c r="J189" s="52">
        <f>(J181-J182-J184-J185-J183)/J181</f>
        <v>1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4">IF(C191&lt;1,C181,C181-C182-C183-C184-C185/C191)/24</f>
        <v>1</v>
      </c>
      <c r="D192" s="58">
        <f t="shared" si="114"/>
        <v>1</v>
      </c>
      <c r="E192" s="58">
        <f t="shared" si="114"/>
        <v>1</v>
      </c>
      <c r="F192" s="58">
        <f t="shared" si="114"/>
        <v>1</v>
      </c>
      <c r="G192" s="58">
        <f t="shared" si="114"/>
        <v>1</v>
      </c>
      <c r="H192" s="58">
        <f t="shared" si="114"/>
        <v>1</v>
      </c>
      <c r="I192" s="59">
        <f t="shared" si="11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5">IF(C190=0,C189,((C181-C182-C184-C185-C183)/C181)/C190)</f>
        <v>1</v>
      </c>
      <c r="D193" s="25">
        <f t="shared" si="115"/>
        <v>1</v>
      </c>
      <c r="E193" s="25">
        <f t="shared" si="115"/>
        <v>1</v>
      </c>
      <c r="F193" s="25">
        <f t="shared" si="115"/>
        <v>1</v>
      </c>
      <c r="G193" s="25">
        <f t="shared" si="115"/>
        <v>1</v>
      </c>
      <c r="H193" s="25">
        <f t="shared" si="115"/>
        <v>1</v>
      </c>
      <c r="I193" s="45">
        <f t="shared" si="115"/>
        <v>1</v>
      </c>
      <c r="J193" s="44">
        <f t="shared" ref="J193:K193" si="116">IF(J190=0,J189,((J181-J182-J184-J185-J183)/J181)/J190)</f>
        <v>1</v>
      </c>
      <c r="K193" s="44">
        <f t="shared" si="116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  <c r="J194" s="53">
        <f>AVERAGE(J188,J174,J160,J146,J132,J116)</f>
        <v>0.7142857142857143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9">
    <tabColor rgb="FFFF0000"/>
  </sheetPr>
  <dimension ref="A1:N194"/>
  <sheetViews>
    <sheetView showGridLines="0" topLeftCell="A101" zoomScaleNormal="100" workbookViewId="0">
      <selection activeCell="N114" sqref="N114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Week12!F1+1</f>
        <v>13</v>
      </c>
      <c r="G1" s="62">
        <f>Week12!G1</f>
        <v>2019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Week12!I3+1</f>
        <v>43547</v>
      </c>
      <c r="D3" s="51">
        <f t="shared" ref="D3:I3" si="0">C3+1</f>
        <v>43548</v>
      </c>
      <c r="E3" s="51">
        <f t="shared" si="0"/>
        <v>43549</v>
      </c>
      <c r="F3" s="51">
        <f t="shared" si="0"/>
        <v>43550</v>
      </c>
      <c r="G3" s="51">
        <f t="shared" si="0"/>
        <v>43551</v>
      </c>
      <c r="H3" s="51">
        <f t="shared" si="0"/>
        <v>43552</v>
      </c>
      <c r="I3" s="51">
        <f t="shared" si="0"/>
        <v>43553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24</v>
      </c>
      <c r="D6" s="29">
        <v>24</v>
      </c>
      <c r="E6" s="29">
        <v>24</v>
      </c>
      <c r="F6" s="29">
        <v>24</v>
      </c>
      <c r="G6" s="29">
        <v>24</v>
      </c>
      <c r="H6" s="29">
        <v>24</v>
      </c>
      <c r="I6" s="29">
        <v>24</v>
      </c>
      <c r="J6" s="33">
        <f t="shared" si="1"/>
        <v>168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24</v>
      </c>
      <c r="D10" s="30">
        <f t="shared" si="2"/>
        <v>24</v>
      </c>
      <c r="E10" s="30">
        <f t="shared" si="2"/>
        <v>24</v>
      </c>
      <c r="F10" s="30">
        <f t="shared" si="2"/>
        <v>24</v>
      </c>
      <c r="G10" s="30">
        <f t="shared" si="2"/>
        <v>24</v>
      </c>
      <c r="H10" s="30">
        <f t="shared" si="2"/>
        <v>24</v>
      </c>
      <c r="I10" s="30">
        <f t="shared" si="2"/>
        <v>24</v>
      </c>
      <c r="J10" s="36">
        <f t="shared" si="1"/>
        <v>168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0</v>
      </c>
      <c r="D11" s="30">
        <f t="shared" si="3"/>
        <v>0</v>
      </c>
      <c r="E11" s="30">
        <f t="shared" si="3"/>
        <v>0</v>
      </c>
      <c r="F11" s="30">
        <f t="shared" si="3"/>
        <v>0</v>
      </c>
      <c r="G11" s="30">
        <f t="shared" si="3"/>
        <v>0</v>
      </c>
      <c r="H11" s="30">
        <f t="shared" si="3"/>
        <v>0</v>
      </c>
      <c r="I11" s="30">
        <f t="shared" si="3"/>
        <v>0</v>
      </c>
      <c r="J11" s="36">
        <f t="shared" si="1"/>
        <v>0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0</v>
      </c>
      <c r="D12" s="42">
        <f t="shared" ref="D12:I12" si="4">(D5-D6-D8-D9)/D5</f>
        <v>0</v>
      </c>
      <c r="E12" s="42">
        <f t="shared" si="4"/>
        <v>0</v>
      </c>
      <c r="F12" s="42">
        <f t="shared" si="4"/>
        <v>0</v>
      </c>
      <c r="G12" s="42">
        <f t="shared" si="4"/>
        <v>0</v>
      </c>
      <c r="H12" s="42">
        <f t="shared" si="4"/>
        <v>0</v>
      </c>
      <c r="I12" s="42">
        <f t="shared" si="4"/>
        <v>0</v>
      </c>
      <c r="J12" s="43">
        <f t="shared" ref="J12:K12" si="5">(J5-J6-J8-J9)/J5</f>
        <v>0</v>
      </c>
      <c r="K12" s="43">
        <f t="shared" si="5"/>
        <v>1</v>
      </c>
      <c r="L12" s="66">
        <f>AVERAGE(J12,J26,J40)</f>
        <v>0</v>
      </c>
    </row>
    <row r="13" spans="1:13" x14ac:dyDescent="0.2">
      <c r="A13" s="14"/>
      <c r="B13" s="38" t="s">
        <v>19</v>
      </c>
      <c r="C13" s="42">
        <f t="shared" ref="C13:I13" si="6">(C5-C6-C8-C9-C7)/C5</f>
        <v>0</v>
      </c>
      <c r="D13" s="42">
        <f t="shared" si="6"/>
        <v>0</v>
      </c>
      <c r="E13" s="42">
        <f t="shared" si="6"/>
        <v>0</v>
      </c>
      <c r="F13" s="42">
        <f t="shared" si="6"/>
        <v>0</v>
      </c>
      <c r="G13" s="42">
        <f t="shared" si="6"/>
        <v>0</v>
      </c>
      <c r="H13" s="42">
        <f t="shared" si="6"/>
        <v>0</v>
      </c>
      <c r="I13" s="46">
        <f t="shared" si="6"/>
        <v>0</v>
      </c>
      <c r="J13" s="52">
        <f t="shared" ref="J13:K13" si="7">(J5-J6-J8-J9-J7)/J5</f>
        <v>0</v>
      </c>
      <c r="K13" s="47">
        <f t="shared" si="7"/>
        <v>1</v>
      </c>
      <c r="L13" s="53">
        <f>AVERAGE(J13,J27,J41)</f>
        <v>0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0</v>
      </c>
      <c r="D17" s="25">
        <f t="shared" si="9"/>
        <v>0</v>
      </c>
      <c r="E17" s="25">
        <f t="shared" si="9"/>
        <v>0</v>
      </c>
      <c r="F17" s="25">
        <f t="shared" si="9"/>
        <v>0</v>
      </c>
      <c r="G17" s="25">
        <f t="shared" si="9"/>
        <v>0</v>
      </c>
      <c r="H17" s="25">
        <f t="shared" si="9"/>
        <v>0</v>
      </c>
      <c r="I17" s="45">
        <f t="shared" si="9"/>
        <v>0</v>
      </c>
      <c r="J17" s="44">
        <f t="shared" ref="J17:K17" si="10">IF(J14=0,J13,((J5-J6-J8-J9-J7)/J5)/J14)</f>
        <v>0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24</v>
      </c>
      <c r="D20" s="29">
        <v>24</v>
      </c>
      <c r="E20" s="29">
        <v>24</v>
      </c>
      <c r="F20" s="29">
        <v>24</v>
      </c>
      <c r="G20" s="29">
        <v>24</v>
      </c>
      <c r="H20" s="29">
        <v>24</v>
      </c>
      <c r="I20" s="29">
        <v>24</v>
      </c>
      <c r="J20" s="35">
        <f t="shared" si="11"/>
        <v>168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24</v>
      </c>
      <c r="D24" s="30">
        <f t="shared" si="12"/>
        <v>24</v>
      </c>
      <c r="E24" s="30">
        <f t="shared" si="12"/>
        <v>24</v>
      </c>
      <c r="F24" s="30">
        <f t="shared" si="12"/>
        <v>24</v>
      </c>
      <c r="G24" s="30">
        <f t="shared" si="12"/>
        <v>24</v>
      </c>
      <c r="H24" s="30">
        <f t="shared" si="12"/>
        <v>24</v>
      </c>
      <c r="I24" s="30">
        <f t="shared" si="12"/>
        <v>24</v>
      </c>
      <c r="J24" s="36">
        <f t="shared" si="11"/>
        <v>168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0</v>
      </c>
      <c r="D25" s="30">
        <f t="shared" si="13"/>
        <v>0</v>
      </c>
      <c r="E25" s="30">
        <f t="shared" si="13"/>
        <v>0</v>
      </c>
      <c r="F25" s="30">
        <f t="shared" si="13"/>
        <v>0</v>
      </c>
      <c r="G25" s="30">
        <f t="shared" si="13"/>
        <v>0</v>
      </c>
      <c r="H25" s="30">
        <f t="shared" si="13"/>
        <v>0</v>
      </c>
      <c r="I25" s="30">
        <f t="shared" si="13"/>
        <v>0</v>
      </c>
      <c r="J25" s="36">
        <f t="shared" si="11"/>
        <v>0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0</v>
      </c>
      <c r="D26" s="42">
        <f t="shared" ref="D26:I26" si="14">(D19-D20-D22-D23)/D19</f>
        <v>0</v>
      </c>
      <c r="E26" s="42">
        <f t="shared" si="14"/>
        <v>0</v>
      </c>
      <c r="F26" s="42">
        <f t="shared" si="14"/>
        <v>0</v>
      </c>
      <c r="G26" s="42">
        <f t="shared" si="14"/>
        <v>0</v>
      </c>
      <c r="H26" s="42">
        <f t="shared" si="14"/>
        <v>0</v>
      </c>
      <c r="I26" s="42">
        <f t="shared" si="14"/>
        <v>0</v>
      </c>
      <c r="J26" s="43">
        <f>(J19-J20-J22-J23)/J19</f>
        <v>0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0</v>
      </c>
      <c r="D27" s="42">
        <f t="shared" si="15"/>
        <v>0</v>
      </c>
      <c r="E27" s="42">
        <f t="shared" si="15"/>
        <v>0</v>
      </c>
      <c r="F27" s="42">
        <f t="shared" si="15"/>
        <v>0</v>
      </c>
      <c r="G27" s="42">
        <f t="shared" si="15"/>
        <v>0</v>
      </c>
      <c r="H27" s="42">
        <f t="shared" si="15"/>
        <v>0</v>
      </c>
      <c r="I27" s="46">
        <f t="shared" si="15"/>
        <v>0</v>
      </c>
      <c r="J27" s="52">
        <f>(J19-J20-J22-J23-J21)/J19</f>
        <v>0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0</v>
      </c>
      <c r="D31" s="25">
        <f t="shared" si="17"/>
        <v>0</v>
      </c>
      <c r="E31" s="25">
        <f t="shared" si="17"/>
        <v>0</v>
      </c>
      <c r="F31" s="25">
        <f t="shared" si="17"/>
        <v>0</v>
      </c>
      <c r="G31" s="25">
        <f t="shared" si="17"/>
        <v>0</v>
      </c>
      <c r="H31" s="25">
        <f t="shared" si="17"/>
        <v>0</v>
      </c>
      <c r="I31" s="45">
        <f t="shared" si="17"/>
        <v>0</v>
      </c>
      <c r="J31" s="44">
        <f t="shared" ref="J31:K31" si="18">IF(J28=0,J27,((J19-J20-J22-J23-J21)/J19)/J28)</f>
        <v>0</v>
      </c>
      <c r="K31" s="44">
        <f t="shared" si="18"/>
        <v>1</v>
      </c>
      <c r="L31" s="55">
        <f>(J28+J40+J56+J72+J116)/5</f>
        <v>0.2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24</v>
      </c>
      <c r="D34" s="29">
        <v>24</v>
      </c>
      <c r="E34" s="29">
        <v>24</v>
      </c>
      <c r="F34" s="29">
        <v>24</v>
      </c>
      <c r="G34" s="29">
        <v>24</v>
      </c>
      <c r="H34" s="29">
        <v>24</v>
      </c>
      <c r="I34" s="29">
        <v>24</v>
      </c>
      <c r="J34" s="33">
        <f t="shared" si="19"/>
        <v>168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24</v>
      </c>
      <c r="D38" s="30">
        <f t="shared" si="20"/>
        <v>24</v>
      </c>
      <c r="E38" s="30">
        <f t="shared" si="20"/>
        <v>24</v>
      </c>
      <c r="F38" s="30">
        <f t="shared" si="20"/>
        <v>24</v>
      </c>
      <c r="G38" s="30">
        <f t="shared" si="20"/>
        <v>24</v>
      </c>
      <c r="H38" s="30">
        <f t="shared" si="20"/>
        <v>24</v>
      </c>
      <c r="I38" s="30">
        <f t="shared" si="20"/>
        <v>24</v>
      </c>
      <c r="J38" s="34">
        <f t="shared" si="19"/>
        <v>168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0</v>
      </c>
      <c r="D39" s="30">
        <f t="shared" si="21"/>
        <v>0</v>
      </c>
      <c r="E39" s="30">
        <f t="shared" si="21"/>
        <v>0</v>
      </c>
      <c r="F39" s="30">
        <f t="shared" si="21"/>
        <v>0</v>
      </c>
      <c r="G39" s="30">
        <f t="shared" si="21"/>
        <v>0</v>
      </c>
      <c r="H39" s="30">
        <f t="shared" si="21"/>
        <v>0</v>
      </c>
      <c r="I39" s="30">
        <f t="shared" si="21"/>
        <v>0</v>
      </c>
      <c r="J39" s="34">
        <f t="shared" si="19"/>
        <v>0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0</v>
      </c>
      <c r="D40" s="42">
        <f t="shared" ref="D40:I40" si="22">(D33-D34-D36-D37)/D33</f>
        <v>0</v>
      </c>
      <c r="E40" s="42">
        <f t="shared" si="22"/>
        <v>0</v>
      </c>
      <c r="F40" s="42">
        <f t="shared" si="22"/>
        <v>0</v>
      </c>
      <c r="G40" s="42">
        <f t="shared" si="22"/>
        <v>0</v>
      </c>
      <c r="H40" s="42">
        <f t="shared" si="22"/>
        <v>0</v>
      </c>
      <c r="I40" s="42">
        <f t="shared" si="22"/>
        <v>0</v>
      </c>
      <c r="J40" s="43">
        <f>(J33-J34-J36-J37)/J33</f>
        <v>0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0</v>
      </c>
      <c r="D41" s="42">
        <f t="shared" si="23"/>
        <v>0</v>
      </c>
      <c r="E41" s="42">
        <f t="shared" si="23"/>
        <v>0</v>
      </c>
      <c r="F41" s="42">
        <f t="shared" si="23"/>
        <v>0</v>
      </c>
      <c r="G41" s="42">
        <f t="shared" si="23"/>
        <v>0</v>
      </c>
      <c r="H41" s="42">
        <f t="shared" si="23"/>
        <v>0</v>
      </c>
      <c r="I41" s="46">
        <f t="shared" si="23"/>
        <v>0</v>
      </c>
      <c r="J41" s="52">
        <f>(J33-J34-J36-J37-J35)/J33</f>
        <v>0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0</v>
      </c>
      <c r="D45" s="25">
        <f t="shared" si="25"/>
        <v>0</v>
      </c>
      <c r="E45" s="25">
        <f t="shared" si="25"/>
        <v>0</v>
      </c>
      <c r="F45" s="25">
        <f t="shared" si="25"/>
        <v>0</v>
      </c>
      <c r="G45" s="25">
        <f t="shared" si="25"/>
        <v>0</v>
      </c>
      <c r="H45" s="25">
        <f t="shared" si="25"/>
        <v>0</v>
      </c>
      <c r="I45" s="45">
        <f t="shared" si="25"/>
        <v>0</v>
      </c>
      <c r="J45" s="44">
        <f t="shared" ref="J45:K45" si="26">IF(J42=0,J41,((J33-J34-J36-J37-J35)/J33)/J42)</f>
        <v>0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43547</v>
      </c>
      <c r="D47" s="51">
        <f t="shared" ref="D47:I47" si="27">C47+1</f>
        <v>43548</v>
      </c>
      <c r="E47" s="51">
        <f t="shared" si="27"/>
        <v>43549</v>
      </c>
      <c r="F47" s="51">
        <f t="shared" si="27"/>
        <v>43550</v>
      </c>
      <c r="G47" s="51">
        <f t="shared" si="27"/>
        <v>43551</v>
      </c>
      <c r="H47" s="51">
        <f t="shared" si="27"/>
        <v>43552</v>
      </c>
      <c r="I47" s="51">
        <f t="shared" si="27"/>
        <v>43553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66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43547</v>
      </c>
      <c r="D77" s="51">
        <f t="shared" ref="D77:I77" si="44">C77+1</f>
        <v>43548</v>
      </c>
      <c r="E77" s="51">
        <f t="shared" si="44"/>
        <v>43549</v>
      </c>
      <c r="F77" s="51">
        <f t="shared" si="44"/>
        <v>43550</v>
      </c>
      <c r="G77" s="51">
        <f t="shared" si="44"/>
        <v>43551</v>
      </c>
      <c r="H77" s="51">
        <f t="shared" si="44"/>
        <v>43552</v>
      </c>
      <c r="I77" s="51">
        <f t="shared" si="44"/>
        <v>43553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66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43547</v>
      </c>
      <c r="D107" s="51">
        <f t="shared" ref="D107:I107" si="61">C107+1</f>
        <v>43548</v>
      </c>
      <c r="E107" s="51">
        <f t="shared" si="61"/>
        <v>43549</v>
      </c>
      <c r="F107" s="51">
        <f t="shared" si="61"/>
        <v>43550</v>
      </c>
      <c r="G107" s="51">
        <f t="shared" si="61"/>
        <v>43551</v>
      </c>
      <c r="H107" s="51">
        <f t="shared" si="61"/>
        <v>43552</v>
      </c>
      <c r="I107" s="51">
        <f t="shared" si="61"/>
        <v>43553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24</v>
      </c>
      <c r="D110" s="29">
        <v>24</v>
      </c>
      <c r="E110" s="29">
        <v>24</v>
      </c>
      <c r="F110" s="29">
        <v>24</v>
      </c>
      <c r="G110" s="29">
        <v>24</v>
      </c>
      <c r="H110" s="29">
        <v>24</v>
      </c>
      <c r="I110" s="29">
        <v>24</v>
      </c>
      <c r="J110" s="35">
        <f t="shared" si="62"/>
        <v>168</v>
      </c>
      <c r="K110" s="35">
        <v>0</v>
      </c>
    </row>
    <row r="111" spans="1:13" x14ac:dyDescent="0.2">
      <c r="A111" s="12"/>
      <c r="B111" s="13" t="s">
        <v>14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35">
        <f t="shared" si="62"/>
        <v>0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24</v>
      </c>
      <c r="D114" s="30">
        <f t="shared" si="63"/>
        <v>24</v>
      </c>
      <c r="E114" s="30">
        <f t="shared" si="63"/>
        <v>24</v>
      </c>
      <c r="F114" s="30">
        <f t="shared" si="63"/>
        <v>24</v>
      </c>
      <c r="G114" s="30">
        <f t="shared" si="63"/>
        <v>24</v>
      </c>
      <c r="H114" s="30">
        <f t="shared" si="63"/>
        <v>24</v>
      </c>
      <c r="I114" s="30">
        <f t="shared" si="63"/>
        <v>24</v>
      </c>
      <c r="J114" s="36">
        <f t="shared" si="62"/>
        <v>168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0</v>
      </c>
      <c r="D115" s="30">
        <f t="shared" si="64"/>
        <v>0</v>
      </c>
      <c r="E115" s="30">
        <f t="shared" si="64"/>
        <v>0</v>
      </c>
      <c r="F115" s="30">
        <f t="shared" si="64"/>
        <v>0</v>
      </c>
      <c r="G115" s="30">
        <f t="shared" si="64"/>
        <v>0</v>
      </c>
      <c r="H115" s="30">
        <f t="shared" si="64"/>
        <v>0</v>
      </c>
      <c r="I115" s="30">
        <f t="shared" si="64"/>
        <v>0</v>
      </c>
      <c r="J115" s="36">
        <f t="shared" si="62"/>
        <v>0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0</v>
      </c>
      <c r="D116" s="42">
        <f t="shared" ref="D116:I116" si="65">(D109-D110-D112-D113)/D109</f>
        <v>0</v>
      </c>
      <c r="E116" s="42">
        <f t="shared" si="65"/>
        <v>0</v>
      </c>
      <c r="F116" s="42">
        <f t="shared" si="65"/>
        <v>0</v>
      </c>
      <c r="G116" s="42">
        <f t="shared" si="65"/>
        <v>0</v>
      </c>
      <c r="H116" s="42">
        <f t="shared" si="65"/>
        <v>0</v>
      </c>
      <c r="I116" s="42">
        <f t="shared" si="65"/>
        <v>0</v>
      </c>
      <c r="J116" s="43">
        <f>(J109-J110-J112-J113)/J109</f>
        <v>0</v>
      </c>
      <c r="K116" s="43">
        <f>(K109-K110-K112-K113)/K109</f>
        <v>1</v>
      </c>
      <c r="L116" s="49">
        <f>J116</f>
        <v>0</v>
      </c>
    </row>
    <row r="117" spans="1:14" x14ac:dyDescent="0.2">
      <c r="A117" s="14"/>
      <c r="B117" s="38" t="s">
        <v>19</v>
      </c>
      <c r="C117" s="42">
        <f t="shared" ref="C117:I117" si="66">(C109-C110-C112-C113-C111)/C109</f>
        <v>0</v>
      </c>
      <c r="D117" s="42">
        <f t="shared" si="66"/>
        <v>0</v>
      </c>
      <c r="E117" s="42">
        <f t="shared" si="66"/>
        <v>0</v>
      </c>
      <c r="F117" s="42">
        <f t="shared" si="66"/>
        <v>0</v>
      </c>
      <c r="G117" s="42">
        <f t="shared" si="66"/>
        <v>0</v>
      </c>
      <c r="H117" s="42">
        <f t="shared" si="66"/>
        <v>0</v>
      </c>
      <c r="I117" s="46">
        <f t="shared" si="66"/>
        <v>0</v>
      </c>
      <c r="J117" s="52">
        <f>(J109-J110-J112-J113-J111)/J109</f>
        <v>0</v>
      </c>
      <c r="K117" s="47">
        <f>(K109-K110-K112-K113-K111)/K109</f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7">IF(C119&lt;1,C109,C109-C110-C111-C112-C113/C119)/24</f>
        <v>1</v>
      </c>
      <c r="D120" s="58">
        <f t="shared" si="67"/>
        <v>1</v>
      </c>
      <c r="E120" s="58">
        <f t="shared" si="67"/>
        <v>1</v>
      </c>
      <c r="F120" s="58">
        <f t="shared" si="67"/>
        <v>1</v>
      </c>
      <c r="G120" s="58">
        <f t="shared" si="67"/>
        <v>1</v>
      </c>
      <c r="H120" s="58">
        <f t="shared" si="67"/>
        <v>1</v>
      </c>
      <c r="I120" s="59">
        <f t="shared" si="67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8">IF(C118=0,C117,((C109-C110-C112-C113-C111)/C109)/C118)</f>
        <v>0</v>
      </c>
      <c r="D121" s="25">
        <f t="shared" si="68"/>
        <v>0</v>
      </c>
      <c r="E121" s="25">
        <f t="shared" si="68"/>
        <v>0</v>
      </c>
      <c r="F121" s="25">
        <f t="shared" si="68"/>
        <v>0</v>
      </c>
      <c r="G121" s="25">
        <f t="shared" si="68"/>
        <v>0</v>
      </c>
      <c r="H121" s="25">
        <f t="shared" si="68"/>
        <v>0</v>
      </c>
      <c r="I121" s="45">
        <f t="shared" si="68"/>
        <v>0</v>
      </c>
      <c r="J121" s="44">
        <f t="shared" ref="J121:K121" si="69">IF(J118=0,J117,((J109-J110-J112-J113-J111)/J109)/J118)</f>
        <v>0</v>
      </c>
      <c r="K121" s="44">
        <f t="shared" si="6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43547</v>
      </c>
      <c r="D123" s="51">
        <f t="shared" ref="D123:I123" si="70">C123+1</f>
        <v>43548</v>
      </c>
      <c r="E123" s="51">
        <f t="shared" si="70"/>
        <v>43549</v>
      </c>
      <c r="F123" s="51">
        <f t="shared" si="70"/>
        <v>43550</v>
      </c>
      <c r="G123" s="51">
        <f t="shared" si="70"/>
        <v>43551</v>
      </c>
      <c r="H123" s="51">
        <f t="shared" si="70"/>
        <v>43552</v>
      </c>
      <c r="I123" s="51">
        <f t="shared" si="70"/>
        <v>43553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1"/>
        <v>0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71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2">C126+C128+C129</f>
        <v>0</v>
      </c>
      <c r="D130" s="30">
        <f t="shared" si="72"/>
        <v>0</v>
      </c>
      <c r="E130" s="30">
        <f t="shared" si="72"/>
        <v>0</v>
      </c>
      <c r="F130" s="30">
        <f t="shared" si="72"/>
        <v>0</v>
      </c>
      <c r="G130" s="30">
        <f t="shared" si="72"/>
        <v>0</v>
      </c>
      <c r="H130" s="30">
        <f t="shared" si="72"/>
        <v>0</v>
      </c>
      <c r="I130" s="30">
        <f t="shared" si="72"/>
        <v>0</v>
      </c>
      <c r="J130" s="36">
        <f t="shared" si="7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3">C125-C130</f>
        <v>24</v>
      </c>
      <c r="D131" s="30">
        <f t="shared" si="73"/>
        <v>24</v>
      </c>
      <c r="E131" s="30">
        <f t="shared" si="73"/>
        <v>24</v>
      </c>
      <c r="F131" s="30">
        <f t="shared" si="73"/>
        <v>24</v>
      </c>
      <c r="G131" s="30">
        <f t="shared" si="73"/>
        <v>24</v>
      </c>
      <c r="H131" s="30">
        <f t="shared" si="73"/>
        <v>24</v>
      </c>
      <c r="I131" s="30">
        <f t="shared" si="73"/>
        <v>24</v>
      </c>
      <c r="J131" s="36">
        <f t="shared" si="7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4">(D125-D126-D128-D129)/D125</f>
        <v>1</v>
      </c>
      <c r="E132" s="42">
        <f t="shared" si="74"/>
        <v>1</v>
      </c>
      <c r="F132" s="42">
        <f t="shared" si="74"/>
        <v>1</v>
      </c>
      <c r="G132" s="42">
        <f t="shared" si="74"/>
        <v>1</v>
      </c>
      <c r="H132" s="42">
        <f t="shared" si="74"/>
        <v>1</v>
      </c>
      <c r="I132" s="42">
        <f t="shared" si="7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75">(C125-C126-C128-C129-C127)/C125</f>
        <v>1</v>
      </c>
      <c r="D133" s="42">
        <f t="shared" si="75"/>
        <v>1</v>
      </c>
      <c r="E133" s="42">
        <f t="shared" si="75"/>
        <v>1</v>
      </c>
      <c r="F133" s="42">
        <f t="shared" si="75"/>
        <v>1</v>
      </c>
      <c r="G133" s="42">
        <f t="shared" si="75"/>
        <v>1</v>
      </c>
      <c r="H133" s="42">
        <f t="shared" si="75"/>
        <v>1</v>
      </c>
      <c r="I133" s="46">
        <f t="shared" si="75"/>
        <v>1</v>
      </c>
      <c r="J133" s="52">
        <f>(J125-J126-J128-J129-J127)/J125</f>
        <v>1</v>
      </c>
      <c r="K133" s="47">
        <f>(K125-K126-K128-K129-K127)/K125</f>
        <v>1</v>
      </c>
      <c r="L133" s="53">
        <f>AVERAGE(J133,J147,J161,J175,J189)</f>
        <v>0.8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6">IF(C135&lt;1,C125,C125-C126-C127-C128-C129/C135)/24</f>
        <v>1</v>
      </c>
      <c r="D136" s="58">
        <f t="shared" si="76"/>
        <v>1</v>
      </c>
      <c r="E136" s="58">
        <f t="shared" si="76"/>
        <v>1</v>
      </c>
      <c r="F136" s="58">
        <f t="shared" si="76"/>
        <v>1</v>
      </c>
      <c r="G136" s="58">
        <f t="shared" si="76"/>
        <v>1</v>
      </c>
      <c r="H136" s="58">
        <f t="shared" si="76"/>
        <v>1</v>
      </c>
      <c r="I136" s="59">
        <f t="shared" si="7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7">IF(C134=0,C133,((C125-C126-C128-C129-C127)/C125)/C134)</f>
        <v>1</v>
      </c>
      <c r="D137" s="25">
        <f t="shared" si="77"/>
        <v>1</v>
      </c>
      <c r="E137" s="25">
        <f t="shared" si="77"/>
        <v>1</v>
      </c>
      <c r="F137" s="25">
        <f t="shared" si="77"/>
        <v>1</v>
      </c>
      <c r="G137" s="25">
        <f t="shared" si="77"/>
        <v>1</v>
      </c>
      <c r="H137" s="25">
        <f t="shared" si="77"/>
        <v>1</v>
      </c>
      <c r="I137" s="45">
        <f t="shared" si="77"/>
        <v>1</v>
      </c>
      <c r="J137" s="44">
        <f t="shared" ref="J137:K137" si="78">IF(J134=0,J133,((J125-J126-J128-J129-J127)/J125)/J134)</f>
        <v>1</v>
      </c>
      <c r="K137" s="44">
        <f t="shared" si="78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9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9"/>
        <v>0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79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9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9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0">C140+C142+C143</f>
        <v>0</v>
      </c>
      <c r="D144" s="30">
        <f t="shared" si="80"/>
        <v>0</v>
      </c>
      <c r="E144" s="30">
        <f t="shared" si="80"/>
        <v>0</v>
      </c>
      <c r="F144" s="30">
        <f t="shared" si="80"/>
        <v>0</v>
      </c>
      <c r="G144" s="30">
        <f t="shared" si="80"/>
        <v>0</v>
      </c>
      <c r="H144" s="30">
        <f t="shared" si="80"/>
        <v>0</v>
      </c>
      <c r="I144" s="30">
        <f t="shared" si="80"/>
        <v>0</v>
      </c>
      <c r="J144" s="36">
        <f t="shared" si="79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1">C139-C144</f>
        <v>24</v>
      </c>
      <c r="D145" s="30">
        <f t="shared" si="81"/>
        <v>24</v>
      </c>
      <c r="E145" s="30">
        <f t="shared" si="81"/>
        <v>24</v>
      </c>
      <c r="F145" s="30">
        <f t="shared" si="81"/>
        <v>24</v>
      </c>
      <c r="G145" s="30">
        <f t="shared" si="81"/>
        <v>24</v>
      </c>
      <c r="H145" s="30">
        <f t="shared" si="81"/>
        <v>24</v>
      </c>
      <c r="I145" s="30">
        <f t="shared" si="81"/>
        <v>24</v>
      </c>
      <c r="J145" s="36">
        <f t="shared" si="79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2">(D139-D140-D142-D143)/D139</f>
        <v>1</v>
      </c>
      <c r="E146" s="42">
        <f t="shared" si="82"/>
        <v>1</v>
      </c>
      <c r="F146" s="42">
        <f t="shared" si="82"/>
        <v>1</v>
      </c>
      <c r="G146" s="42">
        <f t="shared" si="82"/>
        <v>1</v>
      </c>
      <c r="H146" s="42">
        <f t="shared" si="82"/>
        <v>1</v>
      </c>
      <c r="I146" s="42">
        <f t="shared" si="82"/>
        <v>1</v>
      </c>
      <c r="J146" s="43">
        <f t="shared" ref="J146:K146" si="83">(J139-J140-J142-J143)/J139</f>
        <v>1</v>
      </c>
      <c r="K146" s="43">
        <f t="shared" si="83"/>
        <v>1</v>
      </c>
    </row>
    <row r="147" spans="1:13" x14ac:dyDescent="0.2">
      <c r="A147" s="14"/>
      <c r="B147" s="38" t="s">
        <v>19</v>
      </c>
      <c r="C147" s="42">
        <f t="shared" ref="C147:I147" si="84">(C139-C140-C142-C143-C141)/C139</f>
        <v>1</v>
      </c>
      <c r="D147" s="42">
        <f t="shared" si="84"/>
        <v>1</v>
      </c>
      <c r="E147" s="42">
        <f t="shared" si="84"/>
        <v>1</v>
      </c>
      <c r="F147" s="42">
        <f t="shared" si="84"/>
        <v>1</v>
      </c>
      <c r="G147" s="42">
        <f t="shared" si="84"/>
        <v>1</v>
      </c>
      <c r="H147" s="42">
        <f t="shared" si="84"/>
        <v>1</v>
      </c>
      <c r="I147" s="46">
        <f t="shared" si="84"/>
        <v>1</v>
      </c>
      <c r="J147" s="52">
        <f t="shared" ref="J147:K147" si="85">(J139-J140-J142-J143-J141)/J139</f>
        <v>1</v>
      </c>
      <c r="K147" s="47">
        <f t="shared" si="85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6">IF(C149&lt;1,C139,C139-C140-C141-C142-C143/C149)/24</f>
        <v>1</v>
      </c>
      <c r="D150" s="58">
        <f t="shared" si="86"/>
        <v>1</v>
      </c>
      <c r="E150" s="58">
        <f t="shared" si="86"/>
        <v>1</v>
      </c>
      <c r="F150" s="58">
        <f t="shared" si="86"/>
        <v>1</v>
      </c>
      <c r="G150" s="58">
        <f t="shared" si="86"/>
        <v>1</v>
      </c>
      <c r="H150" s="58">
        <f t="shared" si="86"/>
        <v>1</v>
      </c>
      <c r="I150" s="59">
        <f t="shared" si="86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7">IF(C148=0,C147,((C139-C140-C142-C143-C141)/C139)/C148)</f>
        <v>1</v>
      </c>
      <c r="D151" s="25">
        <f t="shared" si="87"/>
        <v>1</v>
      </c>
      <c r="E151" s="25">
        <f t="shared" si="87"/>
        <v>1</v>
      </c>
      <c r="F151" s="25">
        <f t="shared" si="87"/>
        <v>1</v>
      </c>
      <c r="G151" s="25">
        <f t="shared" si="87"/>
        <v>1</v>
      </c>
      <c r="H151" s="25">
        <f t="shared" si="87"/>
        <v>1</v>
      </c>
      <c r="I151" s="45">
        <f t="shared" si="87"/>
        <v>1</v>
      </c>
      <c r="J151" s="44">
        <f t="shared" ref="J151:K151" si="88">IF(J148=0,J147,((J139-J140-J142-J143-J141)/J139)/J148)</f>
        <v>1</v>
      </c>
      <c r="K151" s="44">
        <f t="shared" si="8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89"/>
        <v>0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89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8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0">C154+C156+C157</f>
        <v>0</v>
      </c>
      <c r="D158" s="30">
        <f t="shared" si="90"/>
        <v>0</v>
      </c>
      <c r="E158" s="30">
        <f t="shared" si="90"/>
        <v>0</v>
      </c>
      <c r="F158" s="30">
        <f t="shared" si="90"/>
        <v>0</v>
      </c>
      <c r="G158" s="30">
        <f t="shared" si="90"/>
        <v>0</v>
      </c>
      <c r="H158" s="30">
        <f t="shared" si="90"/>
        <v>0</v>
      </c>
      <c r="I158" s="30">
        <f t="shared" si="90"/>
        <v>0</v>
      </c>
      <c r="J158" s="36">
        <f t="shared" si="89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1">C153-C158</f>
        <v>24</v>
      </c>
      <c r="D159" s="30">
        <f t="shared" si="91"/>
        <v>24</v>
      </c>
      <c r="E159" s="30">
        <f t="shared" si="91"/>
        <v>24</v>
      </c>
      <c r="F159" s="30">
        <f t="shared" si="91"/>
        <v>24</v>
      </c>
      <c r="G159" s="30">
        <f t="shared" si="91"/>
        <v>24</v>
      </c>
      <c r="H159" s="30">
        <f t="shared" si="91"/>
        <v>24</v>
      </c>
      <c r="I159" s="30">
        <f t="shared" si="91"/>
        <v>24</v>
      </c>
      <c r="J159" s="36">
        <f t="shared" si="89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2">(D153-D154-D156-D157)/D153</f>
        <v>1</v>
      </c>
      <c r="E160" s="42">
        <f t="shared" si="92"/>
        <v>1</v>
      </c>
      <c r="F160" s="42">
        <f t="shared" si="92"/>
        <v>1</v>
      </c>
      <c r="G160" s="42">
        <f t="shared" si="92"/>
        <v>1</v>
      </c>
      <c r="H160" s="42">
        <f t="shared" si="92"/>
        <v>1</v>
      </c>
      <c r="I160" s="42">
        <f t="shared" si="92"/>
        <v>1</v>
      </c>
      <c r="J160" s="43">
        <f t="shared" ref="J160:K160" si="93">(J153-J154-J156-J157)/J153</f>
        <v>1</v>
      </c>
      <c r="K160" s="43">
        <f t="shared" si="93"/>
        <v>1</v>
      </c>
    </row>
    <row r="161" spans="1:12" x14ac:dyDescent="0.2">
      <c r="A161" s="14"/>
      <c r="B161" s="38" t="s">
        <v>19</v>
      </c>
      <c r="C161" s="42">
        <f t="shared" ref="C161:I161" si="94">(C153-C154-C156-C157-C155)/C153</f>
        <v>1</v>
      </c>
      <c r="D161" s="42">
        <f t="shared" si="94"/>
        <v>1</v>
      </c>
      <c r="E161" s="42">
        <f t="shared" si="94"/>
        <v>1</v>
      </c>
      <c r="F161" s="42">
        <f t="shared" si="94"/>
        <v>1</v>
      </c>
      <c r="G161" s="42">
        <f t="shared" si="94"/>
        <v>1</v>
      </c>
      <c r="H161" s="42">
        <f t="shared" si="94"/>
        <v>1</v>
      </c>
      <c r="I161" s="46">
        <f t="shared" si="94"/>
        <v>1</v>
      </c>
      <c r="J161" s="52">
        <f t="shared" ref="J161:K161" si="95">(J153-J154-J156-J157-J155)/J153</f>
        <v>1</v>
      </c>
      <c r="K161" s="47">
        <f t="shared" si="95"/>
        <v>1</v>
      </c>
    </row>
    <row r="162" spans="1:12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2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2" x14ac:dyDescent="0.2">
      <c r="A164" s="16"/>
      <c r="B164" s="57" t="s">
        <v>25</v>
      </c>
      <c r="C164" s="58">
        <f t="shared" ref="C164:I164" si="96">IF(C163&lt;1,C153,C153-C154-C155-C156-C157/C163)/24</f>
        <v>1</v>
      </c>
      <c r="D164" s="58">
        <f t="shared" si="96"/>
        <v>1</v>
      </c>
      <c r="E164" s="58">
        <f t="shared" si="96"/>
        <v>1</v>
      </c>
      <c r="F164" s="58">
        <f t="shared" si="96"/>
        <v>1</v>
      </c>
      <c r="G164" s="58">
        <f t="shared" si="96"/>
        <v>1</v>
      </c>
      <c r="H164" s="58">
        <f t="shared" si="96"/>
        <v>1</v>
      </c>
      <c r="I164" s="59">
        <f t="shared" si="96"/>
        <v>1</v>
      </c>
      <c r="J164" s="60">
        <f>SUM(C164:I164)</f>
        <v>7</v>
      </c>
      <c r="K164" s="61">
        <v>7</v>
      </c>
    </row>
    <row r="165" spans="1:12" x14ac:dyDescent="0.2">
      <c r="A165" s="41"/>
      <c r="B165" s="1" t="s">
        <v>15</v>
      </c>
      <c r="C165" s="25">
        <f t="shared" ref="C165:I165" si="97">IF(C162=0,C161,((C153-C154-C156-C157-C155)/C153)/C162)</f>
        <v>1</v>
      </c>
      <c r="D165" s="25">
        <f t="shared" si="97"/>
        <v>1</v>
      </c>
      <c r="E165" s="25">
        <f t="shared" si="97"/>
        <v>1</v>
      </c>
      <c r="F165" s="25">
        <f t="shared" si="97"/>
        <v>1</v>
      </c>
      <c r="G165" s="25">
        <f t="shared" si="97"/>
        <v>1</v>
      </c>
      <c r="H165" s="25">
        <f t="shared" si="97"/>
        <v>1</v>
      </c>
      <c r="I165" s="45">
        <f t="shared" si="97"/>
        <v>1</v>
      </c>
      <c r="J165" s="44">
        <f t="shared" ref="J165:K165" si="98">IF(J162=0,J161,((J153-J154-J156-J157-J155)/J153)/J162)</f>
        <v>1</v>
      </c>
      <c r="K165" s="44">
        <f t="shared" si="98"/>
        <v>1</v>
      </c>
    </row>
    <row r="166" spans="1:12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2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9">SUM(C167:I167)</f>
        <v>168</v>
      </c>
      <c r="K167" s="27">
        <v>168</v>
      </c>
    </row>
    <row r="168" spans="1:12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99"/>
        <v>0</v>
      </c>
      <c r="K168" s="35">
        <v>0</v>
      </c>
      <c r="L168" s="31"/>
    </row>
    <row r="169" spans="1:12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99"/>
        <v>0</v>
      </c>
      <c r="K169" s="35">
        <v>0</v>
      </c>
    </row>
    <row r="170" spans="1:12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9"/>
        <v>0</v>
      </c>
      <c r="K170" s="35">
        <v>0</v>
      </c>
    </row>
    <row r="171" spans="1:12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9"/>
        <v>0</v>
      </c>
      <c r="K171" s="35">
        <v>0</v>
      </c>
    </row>
    <row r="172" spans="1:12" x14ac:dyDescent="0.2">
      <c r="A172" s="14"/>
      <c r="B172" s="15" t="s">
        <v>11</v>
      </c>
      <c r="C172" s="30">
        <f t="shared" ref="C172:I172" si="100">C168+C170+C171</f>
        <v>0</v>
      </c>
      <c r="D172" s="30">
        <f t="shared" si="100"/>
        <v>0</v>
      </c>
      <c r="E172" s="30">
        <f t="shared" si="100"/>
        <v>0</v>
      </c>
      <c r="F172" s="30">
        <f t="shared" si="100"/>
        <v>0</v>
      </c>
      <c r="G172" s="30">
        <f t="shared" si="100"/>
        <v>0</v>
      </c>
      <c r="H172" s="30">
        <f t="shared" si="100"/>
        <v>0</v>
      </c>
      <c r="I172" s="30">
        <f t="shared" si="100"/>
        <v>0</v>
      </c>
      <c r="J172" s="36">
        <f t="shared" si="99"/>
        <v>0</v>
      </c>
      <c r="K172" s="36">
        <f>K168+K170+K171</f>
        <v>0</v>
      </c>
      <c r="L172" s="53">
        <f>AVERAGE(J86,J100)</f>
        <v>1</v>
      </c>
    </row>
    <row r="173" spans="1:12" x14ac:dyDescent="0.2">
      <c r="A173" s="14"/>
      <c r="B173" s="15" t="s">
        <v>1</v>
      </c>
      <c r="C173" s="30">
        <f t="shared" ref="C173:I173" si="101">C167-C172</f>
        <v>24</v>
      </c>
      <c r="D173" s="30">
        <f t="shared" si="101"/>
        <v>24</v>
      </c>
      <c r="E173" s="30">
        <f t="shared" si="101"/>
        <v>24</v>
      </c>
      <c r="F173" s="30">
        <f t="shared" si="101"/>
        <v>24</v>
      </c>
      <c r="G173" s="30">
        <f t="shared" si="101"/>
        <v>24</v>
      </c>
      <c r="H173" s="30">
        <f t="shared" si="101"/>
        <v>24</v>
      </c>
      <c r="I173" s="30">
        <f t="shared" si="101"/>
        <v>24</v>
      </c>
      <c r="J173" s="36">
        <f t="shared" si="99"/>
        <v>168</v>
      </c>
      <c r="K173" s="36">
        <f>K167-K172</f>
        <v>168</v>
      </c>
      <c r="L173" s="53">
        <f>AVERAGE(J87,J101)</f>
        <v>1</v>
      </c>
    </row>
    <row r="174" spans="1:12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2">(D167-D168-D170-D171)/D167</f>
        <v>1</v>
      </c>
      <c r="E174" s="42">
        <f t="shared" si="102"/>
        <v>1</v>
      </c>
      <c r="F174" s="42">
        <f t="shared" si="102"/>
        <v>1</v>
      </c>
      <c r="G174" s="42">
        <f t="shared" si="102"/>
        <v>1</v>
      </c>
      <c r="H174" s="42">
        <f t="shared" si="102"/>
        <v>1</v>
      </c>
      <c r="I174" s="42">
        <f t="shared" si="102"/>
        <v>1</v>
      </c>
      <c r="J174" s="43">
        <f t="shared" ref="J174:K174" si="103">(J167-J168-J170-J171)/J167</f>
        <v>1</v>
      </c>
      <c r="K174" s="43">
        <f t="shared" si="103"/>
        <v>1</v>
      </c>
    </row>
    <row r="175" spans="1:12" x14ac:dyDescent="0.2">
      <c r="A175" s="14"/>
      <c r="B175" s="38" t="s">
        <v>19</v>
      </c>
      <c r="C175" s="42">
        <f t="shared" ref="C175:I175" si="104">(C167-C168-C170-C171-C169)/C167</f>
        <v>1</v>
      </c>
      <c r="D175" s="42">
        <f t="shared" si="104"/>
        <v>1</v>
      </c>
      <c r="E175" s="42">
        <f t="shared" si="104"/>
        <v>1</v>
      </c>
      <c r="F175" s="42">
        <f t="shared" si="104"/>
        <v>1</v>
      </c>
      <c r="G175" s="42">
        <f t="shared" si="104"/>
        <v>1</v>
      </c>
      <c r="H175" s="42">
        <f t="shared" si="104"/>
        <v>1</v>
      </c>
      <c r="I175" s="46">
        <f t="shared" si="104"/>
        <v>1</v>
      </c>
      <c r="J175" s="52">
        <f t="shared" ref="J175:K175" si="105">(J167-J168-J170-J171-J169)/J167</f>
        <v>1</v>
      </c>
      <c r="K175" s="47">
        <f t="shared" si="105"/>
        <v>1</v>
      </c>
    </row>
    <row r="176" spans="1:12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2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2" x14ac:dyDescent="0.2">
      <c r="A178" s="16"/>
      <c r="B178" s="57" t="s">
        <v>25</v>
      </c>
      <c r="C178" s="58">
        <f t="shared" ref="C178:I178" si="106">IF(C177&lt;1,C167,C167-C168-C169-C170-C171/C177)/24</f>
        <v>1</v>
      </c>
      <c r="D178" s="58">
        <f t="shared" si="106"/>
        <v>1</v>
      </c>
      <c r="E178" s="58">
        <f t="shared" si="106"/>
        <v>1</v>
      </c>
      <c r="F178" s="58">
        <f t="shared" si="106"/>
        <v>1</v>
      </c>
      <c r="G178" s="58">
        <f t="shared" si="106"/>
        <v>1</v>
      </c>
      <c r="H178" s="58">
        <f t="shared" si="106"/>
        <v>1</v>
      </c>
      <c r="I178" s="59">
        <f t="shared" si="106"/>
        <v>1</v>
      </c>
      <c r="J178" s="60">
        <f>SUM(C178:I178)</f>
        <v>7</v>
      </c>
      <c r="K178" s="61">
        <v>7</v>
      </c>
    </row>
    <row r="179" spans="1:12" x14ac:dyDescent="0.2">
      <c r="A179" s="41"/>
      <c r="B179" s="1" t="s">
        <v>15</v>
      </c>
      <c r="C179" s="25">
        <f t="shared" ref="C179:I179" si="107">IF(C176=0,C175,((C167-C168-C170-C171-C169)/C167)/C176)</f>
        <v>1</v>
      </c>
      <c r="D179" s="25">
        <f t="shared" si="107"/>
        <v>1</v>
      </c>
      <c r="E179" s="25">
        <f t="shared" si="107"/>
        <v>1</v>
      </c>
      <c r="F179" s="25">
        <f t="shared" si="107"/>
        <v>1</v>
      </c>
      <c r="G179" s="25">
        <f t="shared" si="107"/>
        <v>1</v>
      </c>
      <c r="H179" s="25">
        <f t="shared" si="107"/>
        <v>1</v>
      </c>
      <c r="I179" s="45">
        <f t="shared" si="107"/>
        <v>1</v>
      </c>
      <c r="J179" s="44">
        <f t="shared" ref="J179:K179" si="108">IF(J176=0,J175,((J167-J168-J170-J171-J169)/J167)/J176)</f>
        <v>1</v>
      </c>
      <c r="K179" s="44">
        <f t="shared" si="108"/>
        <v>1</v>
      </c>
    </row>
    <row r="180" spans="1:12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2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9">SUM(C181:I181)</f>
        <v>168</v>
      </c>
      <c r="K181" s="27">
        <v>168</v>
      </c>
    </row>
    <row r="182" spans="1:12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09"/>
        <v>168</v>
      </c>
      <c r="K182" s="35">
        <v>0</v>
      </c>
    </row>
    <row r="183" spans="1:12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09"/>
        <v>0</v>
      </c>
      <c r="K183" s="35">
        <v>0</v>
      </c>
    </row>
    <row r="184" spans="1:12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9"/>
        <v>0</v>
      </c>
      <c r="K184" s="35">
        <v>0</v>
      </c>
      <c r="L184" s="49"/>
    </row>
    <row r="185" spans="1:12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9"/>
        <v>0</v>
      </c>
      <c r="K185" s="35">
        <v>0</v>
      </c>
    </row>
    <row r="186" spans="1:12" x14ac:dyDescent="0.2">
      <c r="A186" s="14"/>
      <c r="B186" s="15" t="s">
        <v>11</v>
      </c>
      <c r="C186" s="30">
        <f t="shared" ref="C186:I186" si="110">C182+C184+C185</f>
        <v>24</v>
      </c>
      <c r="D186" s="30">
        <f t="shared" si="110"/>
        <v>24</v>
      </c>
      <c r="E186" s="30">
        <f t="shared" si="110"/>
        <v>24</v>
      </c>
      <c r="F186" s="30">
        <f t="shared" si="110"/>
        <v>24</v>
      </c>
      <c r="G186" s="30">
        <f t="shared" si="110"/>
        <v>24</v>
      </c>
      <c r="H186" s="30">
        <f t="shared" si="110"/>
        <v>24</v>
      </c>
      <c r="I186" s="30">
        <f t="shared" si="110"/>
        <v>24</v>
      </c>
      <c r="J186" s="36">
        <f t="shared" si="109"/>
        <v>168</v>
      </c>
      <c r="K186" s="36">
        <f>K182+K184+K185</f>
        <v>0</v>
      </c>
    </row>
    <row r="187" spans="1:12" x14ac:dyDescent="0.2">
      <c r="A187" s="14"/>
      <c r="B187" s="15" t="s">
        <v>1</v>
      </c>
      <c r="C187" s="30">
        <f t="shared" ref="C187:I187" si="111">C181-C186</f>
        <v>0</v>
      </c>
      <c r="D187" s="30">
        <f t="shared" si="111"/>
        <v>0</v>
      </c>
      <c r="E187" s="30">
        <f t="shared" si="111"/>
        <v>0</v>
      </c>
      <c r="F187" s="30">
        <f t="shared" si="111"/>
        <v>0</v>
      </c>
      <c r="G187" s="30">
        <f t="shared" si="111"/>
        <v>0</v>
      </c>
      <c r="H187" s="30">
        <f t="shared" si="111"/>
        <v>0</v>
      </c>
      <c r="I187" s="30">
        <f t="shared" si="111"/>
        <v>0</v>
      </c>
      <c r="J187" s="36">
        <f t="shared" si="109"/>
        <v>0</v>
      </c>
      <c r="K187" s="36">
        <f>K181-K186</f>
        <v>168</v>
      </c>
      <c r="L187" s="49"/>
    </row>
    <row r="188" spans="1:12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12">(D181-D182-D184-D185)/D181</f>
        <v>0</v>
      </c>
      <c r="E188" s="42">
        <f t="shared" si="112"/>
        <v>0</v>
      </c>
      <c r="F188" s="42">
        <f t="shared" si="112"/>
        <v>0</v>
      </c>
      <c r="G188" s="42">
        <f t="shared" si="112"/>
        <v>0</v>
      </c>
      <c r="H188" s="42">
        <f t="shared" si="112"/>
        <v>0</v>
      </c>
      <c r="I188" s="42">
        <f t="shared" si="112"/>
        <v>0</v>
      </c>
      <c r="J188" s="43">
        <f t="shared" ref="J188:K188" si="113">(J181-J182-J184-J185)/J181</f>
        <v>0</v>
      </c>
      <c r="K188" s="43">
        <f t="shared" si="113"/>
        <v>1</v>
      </c>
    </row>
    <row r="189" spans="1:12" x14ac:dyDescent="0.2">
      <c r="A189" s="14"/>
      <c r="B189" s="38" t="s">
        <v>19</v>
      </c>
      <c r="C189" s="42">
        <f t="shared" ref="C189:I189" si="114">(C181-C182-C184-C185-C183)/C181</f>
        <v>0</v>
      </c>
      <c r="D189" s="42">
        <f t="shared" si="114"/>
        <v>0</v>
      </c>
      <c r="E189" s="42">
        <f t="shared" si="114"/>
        <v>0</v>
      </c>
      <c r="F189" s="42">
        <f t="shared" si="114"/>
        <v>0</v>
      </c>
      <c r="G189" s="42">
        <f t="shared" si="114"/>
        <v>0</v>
      </c>
      <c r="H189" s="42">
        <f t="shared" si="114"/>
        <v>0</v>
      </c>
      <c r="I189" s="46">
        <f t="shared" si="114"/>
        <v>0</v>
      </c>
      <c r="J189" s="52">
        <f t="shared" ref="J189:K189" si="115">(J181-J182-J184-J185-J183)/J181</f>
        <v>0</v>
      </c>
      <c r="K189" s="47">
        <f t="shared" si="115"/>
        <v>1</v>
      </c>
    </row>
    <row r="190" spans="1:12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2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2" x14ac:dyDescent="0.2">
      <c r="A192" s="16"/>
      <c r="B192" s="57" t="s">
        <v>25</v>
      </c>
      <c r="C192" s="58">
        <f t="shared" ref="C192:I192" si="116">IF(C191&lt;1,C181,C181-C182-C183-C184-C185/C191)/24</f>
        <v>1</v>
      </c>
      <c r="D192" s="58">
        <f t="shared" si="116"/>
        <v>1</v>
      </c>
      <c r="E192" s="58">
        <f t="shared" si="116"/>
        <v>1</v>
      </c>
      <c r="F192" s="58">
        <f t="shared" si="116"/>
        <v>1</v>
      </c>
      <c r="G192" s="58">
        <f t="shared" si="116"/>
        <v>1</v>
      </c>
      <c r="H192" s="58">
        <f t="shared" si="116"/>
        <v>1</v>
      </c>
      <c r="I192" s="59">
        <f t="shared" si="116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7">IF(C190=0,C189,((C181-C182-C184-C185-C183)/C181)/C190)</f>
        <v>0</v>
      </c>
      <c r="D193" s="25">
        <f t="shared" si="117"/>
        <v>0</v>
      </c>
      <c r="E193" s="25">
        <f t="shared" si="117"/>
        <v>0</v>
      </c>
      <c r="F193" s="25">
        <f t="shared" si="117"/>
        <v>0</v>
      </c>
      <c r="G193" s="25">
        <f t="shared" si="117"/>
        <v>0</v>
      </c>
      <c r="H193" s="25">
        <f t="shared" si="117"/>
        <v>0</v>
      </c>
      <c r="I193" s="45">
        <f t="shared" si="117"/>
        <v>0</v>
      </c>
      <c r="J193" s="44">
        <f t="shared" ref="J193:K193" si="118">IF(J190=0,J189,((J181-J182-J184-J185-J183)/J181)/J190)</f>
        <v>0</v>
      </c>
      <c r="K193" s="44">
        <f t="shared" si="118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  <c r="J194" s="53">
        <f>AVERAGE(J188,J174,J160,J146,J132,J116)</f>
        <v>0.66666666666666663</v>
      </c>
    </row>
  </sheetData>
  <phoneticPr fontId="8" type="noConversion"/>
  <printOptions horizontalCentered="1"/>
  <pageMargins left="0.17" right="0.16" top="0.32" bottom="0.43" header="0.17" footer="0.16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0"/>
  <dimension ref="A1:O194"/>
  <sheetViews>
    <sheetView showGridLines="0" topLeftCell="A150" zoomScaleNormal="100" workbookViewId="0">
      <selection activeCell="N175" sqref="N175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9" width="6.5703125" style="4" bestFit="1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Week13!F1+1</f>
        <v>14</v>
      </c>
      <c r="G1" s="62">
        <f>Week13!G1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Week13!I3+1</f>
        <v>43554</v>
      </c>
      <c r="D3" s="51">
        <f t="shared" ref="D3:I3" si="0">C3+1</f>
        <v>43555</v>
      </c>
      <c r="E3" s="51">
        <f t="shared" si="0"/>
        <v>43556</v>
      </c>
      <c r="F3" s="51">
        <f t="shared" si="0"/>
        <v>43557</v>
      </c>
      <c r="G3" s="51">
        <f t="shared" si="0"/>
        <v>43558</v>
      </c>
      <c r="H3" s="51">
        <f t="shared" si="0"/>
        <v>43559</v>
      </c>
      <c r="I3" s="51">
        <f t="shared" si="0"/>
        <v>43560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9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8">
        <v>24</v>
      </c>
      <c r="D6" s="28">
        <v>24</v>
      </c>
      <c r="E6" s="28">
        <v>24</v>
      </c>
      <c r="F6" s="28">
        <v>24</v>
      </c>
      <c r="G6" s="28">
        <v>24</v>
      </c>
      <c r="H6" s="28">
        <v>24</v>
      </c>
      <c r="I6" s="28">
        <v>24</v>
      </c>
      <c r="J6" s="33">
        <f t="shared" si="1"/>
        <v>168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24</v>
      </c>
      <c r="D10" s="30">
        <f t="shared" si="2"/>
        <v>24</v>
      </c>
      <c r="E10" s="30">
        <f t="shared" si="2"/>
        <v>24</v>
      </c>
      <c r="F10" s="30">
        <f t="shared" si="2"/>
        <v>24</v>
      </c>
      <c r="G10" s="30">
        <f t="shared" si="2"/>
        <v>24</v>
      </c>
      <c r="H10" s="30">
        <f t="shared" si="2"/>
        <v>24</v>
      </c>
      <c r="I10" s="30">
        <f t="shared" si="2"/>
        <v>24</v>
      </c>
      <c r="J10" s="36">
        <f t="shared" si="1"/>
        <v>168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0</v>
      </c>
      <c r="D11" s="30">
        <f t="shared" si="3"/>
        <v>0</v>
      </c>
      <c r="E11" s="30">
        <f t="shared" si="3"/>
        <v>0</v>
      </c>
      <c r="F11" s="30">
        <f t="shared" si="3"/>
        <v>0</v>
      </c>
      <c r="G11" s="30">
        <f t="shared" si="3"/>
        <v>0</v>
      </c>
      <c r="H11" s="30">
        <f t="shared" si="3"/>
        <v>0</v>
      </c>
      <c r="I11" s="30">
        <f t="shared" si="3"/>
        <v>0</v>
      </c>
      <c r="J11" s="36">
        <f t="shared" si="1"/>
        <v>0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0</v>
      </c>
      <c r="D12" s="42">
        <f t="shared" ref="D12:I12" si="4">(D5-D6-D8-D9)/D5</f>
        <v>0</v>
      </c>
      <c r="E12" s="42">
        <f t="shared" si="4"/>
        <v>0</v>
      </c>
      <c r="F12" s="42">
        <f t="shared" si="4"/>
        <v>0</v>
      </c>
      <c r="G12" s="42">
        <f t="shared" si="4"/>
        <v>0</v>
      </c>
      <c r="H12" s="42">
        <f t="shared" si="4"/>
        <v>0</v>
      </c>
      <c r="I12" s="42">
        <f t="shared" si="4"/>
        <v>0</v>
      </c>
      <c r="J12" s="43">
        <f>(J5-J6-J8-J9)/J5</f>
        <v>0</v>
      </c>
      <c r="K12" s="43">
        <f>(K5-K6-K8-K9)/K5</f>
        <v>1</v>
      </c>
      <c r="L12" s="53">
        <f>AVERAGE(J12,J26,J40)</f>
        <v>0</v>
      </c>
      <c r="N12" s="53">
        <f>AVERAGE(J12,J26,J40,J56,J70,J86,J100)</f>
        <v>0.5714285714285714</v>
      </c>
    </row>
    <row r="13" spans="1:14" x14ac:dyDescent="0.2">
      <c r="A13" s="14"/>
      <c r="B13" s="38" t="s">
        <v>19</v>
      </c>
      <c r="C13" s="42">
        <f t="shared" ref="C13:I13" si="5">(C5-C6-C8-C9-C7)/C5</f>
        <v>0</v>
      </c>
      <c r="D13" s="42">
        <f t="shared" si="5"/>
        <v>0</v>
      </c>
      <c r="E13" s="42">
        <f t="shared" si="5"/>
        <v>0</v>
      </c>
      <c r="F13" s="42">
        <f t="shared" si="5"/>
        <v>0</v>
      </c>
      <c r="G13" s="42">
        <f t="shared" si="5"/>
        <v>0</v>
      </c>
      <c r="H13" s="42">
        <f t="shared" si="5"/>
        <v>0</v>
      </c>
      <c r="I13" s="46">
        <f t="shared" si="5"/>
        <v>0</v>
      </c>
      <c r="J13" s="52">
        <f>(J5-J6-J8-J9-J7)/J5</f>
        <v>0</v>
      </c>
      <c r="K13" s="47">
        <f>(K5-K6-K8-K9-K7)/K5</f>
        <v>1</v>
      </c>
      <c r="L13" s="53">
        <f>AVERAGE(J13,J27,J41)</f>
        <v>0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7">IF(C14=0,C13,((C5-C6-C8-C9-C7)/C5)/C14)</f>
        <v>0</v>
      </c>
      <c r="D17" s="25">
        <f t="shared" si="7"/>
        <v>0</v>
      </c>
      <c r="E17" s="25">
        <f t="shared" si="7"/>
        <v>0</v>
      </c>
      <c r="F17" s="25">
        <f t="shared" si="7"/>
        <v>0</v>
      </c>
      <c r="G17" s="25">
        <f t="shared" si="7"/>
        <v>0</v>
      </c>
      <c r="H17" s="25">
        <f t="shared" si="7"/>
        <v>0</v>
      </c>
      <c r="I17" s="45">
        <f t="shared" si="7"/>
        <v>0</v>
      </c>
      <c r="J17" s="44">
        <f t="shared" ref="J17:K17" si="8">IF(J14=0,J13,((J5-J6-J8-J9-J7)/J5)/J14)</f>
        <v>0</v>
      </c>
      <c r="K17" s="44">
        <f t="shared" si="8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9">SUM(C19:I19)</f>
        <v>168</v>
      </c>
      <c r="K19" s="27">
        <v>168</v>
      </c>
    </row>
    <row r="20" spans="1:14" x14ac:dyDescent="0.2">
      <c r="A20" s="12"/>
      <c r="B20" s="13" t="s">
        <v>13</v>
      </c>
      <c r="C20" s="28">
        <v>24</v>
      </c>
      <c r="D20" s="28">
        <v>24</v>
      </c>
      <c r="E20" s="28">
        <v>24</v>
      </c>
      <c r="F20" s="28">
        <v>24</v>
      </c>
      <c r="G20" s="28">
        <v>24</v>
      </c>
      <c r="H20" s="28">
        <v>24</v>
      </c>
      <c r="I20" s="28">
        <v>24</v>
      </c>
      <c r="J20" s="35">
        <f t="shared" si="9"/>
        <v>168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9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9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9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0">C20+C22+C23</f>
        <v>24</v>
      </c>
      <c r="D24" s="30">
        <f t="shared" si="10"/>
        <v>24</v>
      </c>
      <c r="E24" s="30">
        <f t="shared" si="10"/>
        <v>24</v>
      </c>
      <c r="F24" s="30">
        <f t="shared" si="10"/>
        <v>24</v>
      </c>
      <c r="G24" s="30">
        <f t="shared" si="10"/>
        <v>24</v>
      </c>
      <c r="H24" s="30">
        <f t="shared" si="10"/>
        <v>24</v>
      </c>
      <c r="I24" s="30">
        <f t="shared" si="10"/>
        <v>24</v>
      </c>
      <c r="J24" s="36">
        <f t="shared" si="9"/>
        <v>168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1">C19-C24</f>
        <v>0</v>
      </c>
      <c r="D25" s="30">
        <f t="shared" si="11"/>
        <v>0</v>
      </c>
      <c r="E25" s="30">
        <f t="shared" si="11"/>
        <v>0</v>
      </c>
      <c r="F25" s="30">
        <f t="shared" si="11"/>
        <v>0</v>
      </c>
      <c r="G25" s="30">
        <f t="shared" si="11"/>
        <v>0</v>
      </c>
      <c r="H25" s="30">
        <f t="shared" si="11"/>
        <v>0</v>
      </c>
      <c r="I25" s="30">
        <f t="shared" si="11"/>
        <v>0</v>
      </c>
      <c r="J25" s="36">
        <f t="shared" si="9"/>
        <v>0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0</v>
      </c>
      <c r="D26" s="42">
        <f t="shared" ref="D26:I26" si="12">(D19-D20-D22-D23)/D19</f>
        <v>0</v>
      </c>
      <c r="E26" s="42">
        <f t="shared" si="12"/>
        <v>0</v>
      </c>
      <c r="F26" s="42">
        <f t="shared" si="12"/>
        <v>0</v>
      </c>
      <c r="G26" s="42">
        <f t="shared" si="12"/>
        <v>0</v>
      </c>
      <c r="H26" s="42">
        <f t="shared" si="12"/>
        <v>0</v>
      </c>
      <c r="I26" s="42">
        <f t="shared" si="12"/>
        <v>0</v>
      </c>
      <c r="J26" s="43">
        <f>(J19-J20-J22-J23)/J19</f>
        <v>0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3">(C19-C20-C22-C23-C21)/C19</f>
        <v>0</v>
      </c>
      <c r="D27" s="42">
        <f t="shared" si="13"/>
        <v>0</v>
      </c>
      <c r="E27" s="42">
        <f t="shared" si="13"/>
        <v>0</v>
      </c>
      <c r="F27" s="42">
        <f t="shared" si="13"/>
        <v>0</v>
      </c>
      <c r="G27" s="42">
        <f t="shared" si="13"/>
        <v>0</v>
      </c>
      <c r="H27" s="42">
        <f t="shared" si="13"/>
        <v>0</v>
      </c>
      <c r="I27" s="46">
        <f t="shared" si="13"/>
        <v>0</v>
      </c>
      <c r="J27" s="52">
        <f>(J19-J20-J22-J23-J21)/J19</f>
        <v>0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4">IF(C29&lt;1,C19,C19-C20-C21-C22-C23/C29)/24</f>
        <v>1</v>
      </c>
      <c r="D30" s="58">
        <f t="shared" si="14"/>
        <v>1</v>
      </c>
      <c r="E30" s="58">
        <f t="shared" si="14"/>
        <v>1</v>
      </c>
      <c r="F30" s="58">
        <f t="shared" si="14"/>
        <v>1</v>
      </c>
      <c r="G30" s="58">
        <f t="shared" si="14"/>
        <v>1</v>
      </c>
      <c r="H30" s="58">
        <f t="shared" si="14"/>
        <v>1</v>
      </c>
      <c r="I30" s="59">
        <f t="shared" si="14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5">IF(C28=0,C27,((C19-C20-C22-C23-C21)/C19)/C28)</f>
        <v>0</v>
      </c>
      <c r="D31" s="25">
        <f t="shared" si="15"/>
        <v>0</v>
      </c>
      <c r="E31" s="25">
        <f t="shared" si="15"/>
        <v>0</v>
      </c>
      <c r="F31" s="25">
        <f t="shared" si="15"/>
        <v>0</v>
      </c>
      <c r="G31" s="25">
        <f t="shared" si="15"/>
        <v>0</v>
      </c>
      <c r="H31" s="25">
        <f t="shared" si="15"/>
        <v>0</v>
      </c>
      <c r="I31" s="45">
        <f t="shared" si="15"/>
        <v>0</v>
      </c>
      <c r="J31" s="44">
        <f t="shared" ref="J31:K31" si="16">IF(J28=0,J27,((J19-J20-J22-J23-J21)/J19)/J28)</f>
        <v>0</v>
      </c>
      <c r="K31" s="44">
        <f t="shared" si="16"/>
        <v>1</v>
      </c>
      <c r="L31" s="55">
        <f>(J28+J40+J56+J72+J116)/5</f>
        <v>0.2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7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8">
        <v>24</v>
      </c>
      <c r="D34" s="28">
        <v>24</v>
      </c>
      <c r="E34" s="28">
        <v>24</v>
      </c>
      <c r="F34" s="28">
        <v>24</v>
      </c>
      <c r="G34" s="28">
        <v>24</v>
      </c>
      <c r="H34" s="28">
        <v>24</v>
      </c>
      <c r="I34" s="28">
        <v>24</v>
      </c>
      <c r="J34" s="33">
        <f t="shared" si="17"/>
        <v>168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7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7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7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8">C34+C36+C37</f>
        <v>24</v>
      </c>
      <c r="D38" s="30">
        <f t="shared" si="18"/>
        <v>24</v>
      </c>
      <c r="E38" s="30">
        <f t="shared" si="18"/>
        <v>24</v>
      </c>
      <c r="F38" s="30">
        <f t="shared" si="18"/>
        <v>24</v>
      </c>
      <c r="G38" s="30">
        <f t="shared" si="18"/>
        <v>24</v>
      </c>
      <c r="H38" s="30">
        <f t="shared" si="18"/>
        <v>24</v>
      </c>
      <c r="I38" s="30">
        <f t="shared" si="18"/>
        <v>24</v>
      </c>
      <c r="J38" s="34">
        <f t="shared" si="17"/>
        <v>168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9">C33-C38</f>
        <v>0</v>
      </c>
      <c r="D39" s="30">
        <f t="shared" si="19"/>
        <v>0</v>
      </c>
      <c r="E39" s="30">
        <f t="shared" si="19"/>
        <v>0</v>
      </c>
      <c r="F39" s="30">
        <f t="shared" si="19"/>
        <v>0</v>
      </c>
      <c r="G39" s="30">
        <f t="shared" si="19"/>
        <v>0</v>
      </c>
      <c r="H39" s="30">
        <f t="shared" si="19"/>
        <v>0</v>
      </c>
      <c r="I39" s="30">
        <f t="shared" si="19"/>
        <v>0</v>
      </c>
      <c r="J39" s="34">
        <f t="shared" si="17"/>
        <v>0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0</v>
      </c>
      <c r="D40" s="42">
        <f t="shared" ref="D40:I40" si="20">(D33-D34-D36-D37)/D33</f>
        <v>0</v>
      </c>
      <c r="E40" s="42">
        <f t="shared" si="20"/>
        <v>0</v>
      </c>
      <c r="F40" s="42">
        <f t="shared" si="20"/>
        <v>0</v>
      </c>
      <c r="G40" s="42">
        <f t="shared" si="20"/>
        <v>0</v>
      </c>
      <c r="H40" s="42">
        <f t="shared" si="20"/>
        <v>0</v>
      </c>
      <c r="I40" s="42">
        <f t="shared" si="20"/>
        <v>0</v>
      </c>
      <c r="J40" s="43">
        <f>(J33-J34-J36-J37)/J33</f>
        <v>0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1">(C33-C34-C36-C37-C35)/C33</f>
        <v>0</v>
      </c>
      <c r="D41" s="42">
        <f t="shared" si="21"/>
        <v>0</v>
      </c>
      <c r="E41" s="42">
        <f t="shared" si="21"/>
        <v>0</v>
      </c>
      <c r="F41" s="42">
        <f t="shared" si="21"/>
        <v>0</v>
      </c>
      <c r="G41" s="42">
        <f t="shared" si="21"/>
        <v>0</v>
      </c>
      <c r="H41" s="42">
        <f t="shared" si="21"/>
        <v>0</v>
      </c>
      <c r="I41" s="46">
        <f t="shared" si="21"/>
        <v>0</v>
      </c>
      <c r="J41" s="52">
        <f>(J33-J34-J36-J37-J35)/J33</f>
        <v>0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2">IF(C43&lt;1,C33,C33-C34-C35-C36-C37/C43)/24</f>
        <v>1</v>
      </c>
      <c r="D44" s="58">
        <f t="shared" si="22"/>
        <v>1</v>
      </c>
      <c r="E44" s="58">
        <f t="shared" si="22"/>
        <v>1</v>
      </c>
      <c r="F44" s="58">
        <f t="shared" si="22"/>
        <v>1</v>
      </c>
      <c r="G44" s="58">
        <f t="shared" si="22"/>
        <v>1</v>
      </c>
      <c r="H44" s="58">
        <f t="shared" si="22"/>
        <v>1</v>
      </c>
      <c r="I44" s="59">
        <f t="shared" si="22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3">IF(C42=0,C41,((C33-C34-C36-C37-C35)/C33)/C42)</f>
        <v>0</v>
      </c>
      <c r="D45" s="25">
        <f t="shared" si="23"/>
        <v>0</v>
      </c>
      <c r="E45" s="25">
        <f t="shared" si="23"/>
        <v>0</v>
      </c>
      <c r="F45" s="25">
        <f t="shared" si="23"/>
        <v>0</v>
      </c>
      <c r="G45" s="25">
        <f t="shared" si="23"/>
        <v>0</v>
      </c>
      <c r="H45" s="25">
        <f t="shared" si="23"/>
        <v>0</v>
      </c>
      <c r="I45" s="45">
        <f t="shared" si="23"/>
        <v>0</v>
      </c>
      <c r="J45" s="44">
        <f t="shared" ref="J45:K45" si="24">IF(J42=0,J41,((J33-J34-J36-J37-J35)/J33)/J42)</f>
        <v>0</v>
      </c>
      <c r="K45" s="44">
        <f t="shared" si="24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43554</v>
      </c>
      <c r="D47" s="51">
        <f t="shared" ref="D47:I47" si="25">C47+1</f>
        <v>43555</v>
      </c>
      <c r="E47" s="51">
        <f t="shared" si="25"/>
        <v>43556</v>
      </c>
      <c r="F47" s="51">
        <f t="shared" si="25"/>
        <v>43557</v>
      </c>
      <c r="G47" s="51">
        <f t="shared" si="25"/>
        <v>43558</v>
      </c>
      <c r="H47" s="51">
        <f t="shared" si="25"/>
        <v>43559</v>
      </c>
      <c r="I47" s="51">
        <f t="shared" si="25"/>
        <v>43560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5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6">SUM(C49:I49)</f>
        <v>168</v>
      </c>
      <c r="K49" s="27">
        <v>168</v>
      </c>
    </row>
    <row r="50" spans="1:15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6"/>
        <v>0</v>
      </c>
      <c r="K50" s="35">
        <v>0</v>
      </c>
    </row>
    <row r="51" spans="1:15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6"/>
        <v>0</v>
      </c>
      <c r="K51" s="35">
        <v>0</v>
      </c>
    </row>
    <row r="52" spans="1:15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6"/>
        <v>0</v>
      </c>
      <c r="K52" s="35">
        <v>0</v>
      </c>
      <c r="L52" s="31"/>
    </row>
    <row r="53" spans="1:15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6"/>
        <v>0</v>
      </c>
      <c r="K53" s="35">
        <v>0</v>
      </c>
    </row>
    <row r="54" spans="1:15" x14ac:dyDescent="0.2">
      <c r="A54" s="14"/>
      <c r="B54" s="15" t="s">
        <v>11</v>
      </c>
      <c r="C54" s="30">
        <f t="shared" ref="C54:I54" si="27">C50+C52+C53</f>
        <v>0</v>
      </c>
      <c r="D54" s="30">
        <f t="shared" si="27"/>
        <v>0</v>
      </c>
      <c r="E54" s="30">
        <f t="shared" si="27"/>
        <v>0</v>
      </c>
      <c r="F54" s="30">
        <f t="shared" si="27"/>
        <v>0</v>
      </c>
      <c r="G54" s="30">
        <f t="shared" si="27"/>
        <v>0</v>
      </c>
      <c r="H54" s="30">
        <f t="shared" si="27"/>
        <v>0</v>
      </c>
      <c r="I54" s="30">
        <f t="shared" si="27"/>
        <v>0</v>
      </c>
      <c r="J54" s="36">
        <f t="shared" si="26"/>
        <v>0</v>
      </c>
      <c r="K54" s="36">
        <f>K50+K52+K53</f>
        <v>0</v>
      </c>
    </row>
    <row r="55" spans="1:15" x14ac:dyDescent="0.2">
      <c r="A55" s="14"/>
      <c r="B55" s="15" t="s">
        <v>1</v>
      </c>
      <c r="C55" s="30">
        <f t="shared" ref="C55:I55" si="28">C49-C54</f>
        <v>24</v>
      </c>
      <c r="D55" s="30">
        <f t="shared" si="28"/>
        <v>24</v>
      </c>
      <c r="E55" s="30">
        <f t="shared" si="28"/>
        <v>24</v>
      </c>
      <c r="F55" s="30">
        <f t="shared" si="28"/>
        <v>24</v>
      </c>
      <c r="G55" s="30">
        <f t="shared" si="28"/>
        <v>24</v>
      </c>
      <c r="H55" s="30">
        <f t="shared" si="28"/>
        <v>24</v>
      </c>
      <c r="I55" s="30">
        <f t="shared" si="28"/>
        <v>24</v>
      </c>
      <c r="J55" s="36">
        <f t="shared" si="26"/>
        <v>168</v>
      </c>
      <c r="K55" s="36">
        <f>K49-K54</f>
        <v>168</v>
      </c>
    </row>
    <row r="56" spans="1:15" x14ac:dyDescent="0.2">
      <c r="A56" s="14"/>
      <c r="B56" s="38" t="s">
        <v>18</v>
      </c>
      <c r="C56" s="42">
        <f>((C49-C50-C52-C53)/C49)*100%</f>
        <v>1</v>
      </c>
      <c r="D56" s="42">
        <f t="shared" ref="D56:I56" si="29">(D49-D50-D52-D53)/D49</f>
        <v>1</v>
      </c>
      <c r="E56" s="42">
        <f t="shared" si="29"/>
        <v>1</v>
      </c>
      <c r="F56" s="42">
        <f t="shared" si="29"/>
        <v>1</v>
      </c>
      <c r="G56" s="42">
        <f t="shared" si="29"/>
        <v>1</v>
      </c>
      <c r="H56" s="42">
        <f t="shared" si="29"/>
        <v>1</v>
      </c>
      <c r="I56" s="42">
        <f t="shared" si="29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  <c r="O56" s="53">
        <f>AVERAGE(N12)</f>
        <v>0.5714285714285714</v>
      </c>
    </row>
    <row r="57" spans="1:15" x14ac:dyDescent="0.2">
      <c r="A57" s="14"/>
      <c r="B57" s="38" t="s">
        <v>19</v>
      </c>
      <c r="C57" s="42">
        <f t="shared" ref="C57:I57" si="30">(C49-C50-C52-C53-C51)/C49</f>
        <v>1</v>
      </c>
      <c r="D57" s="42">
        <f t="shared" si="30"/>
        <v>1</v>
      </c>
      <c r="E57" s="42">
        <f t="shared" si="30"/>
        <v>1</v>
      </c>
      <c r="F57" s="42">
        <f t="shared" si="30"/>
        <v>1</v>
      </c>
      <c r="G57" s="42">
        <f t="shared" si="30"/>
        <v>1</v>
      </c>
      <c r="H57" s="42">
        <f t="shared" si="30"/>
        <v>1</v>
      </c>
      <c r="I57" s="46">
        <f t="shared" si="30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5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5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5" x14ac:dyDescent="0.2">
      <c r="A60" s="16"/>
      <c r="B60" s="57" t="s">
        <v>25</v>
      </c>
      <c r="C60" s="58">
        <f t="shared" ref="C60:I60" si="31">IF(C59&lt;1,C49,C49-C50-C51-C52-C53/C59)/24</f>
        <v>1</v>
      </c>
      <c r="D60" s="58">
        <f t="shared" si="31"/>
        <v>1</v>
      </c>
      <c r="E60" s="58">
        <f t="shared" si="31"/>
        <v>1</v>
      </c>
      <c r="F60" s="58">
        <f t="shared" si="31"/>
        <v>1</v>
      </c>
      <c r="G60" s="58">
        <f t="shared" si="31"/>
        <v>1</v>
      </c>
      <c r="H60" s="58">
        <f t="shared" si="31"/>
        <v>1</v>
      </c>
      <c r="I60" s="59">
        <f t="shared" si="31"/>
        <v>1</v>
      </c>
      <c r="J60" s="60">
        <f>SUM(C60:I60)</f>
        <v>7</v>
      </c>
      <c r="K60" s="61">
        <v>7</v>
      </c>
    </row>
    <row r="61" spans="1:15" x14ac:dyDescent="0.2">
      <c r="A61" s="41"/>
      <c r="B61" s="1" t="s">
        <v>15</v>
      </c>
      <c r="C61" s="25">
        <f t="shared" ref="C61:I61" si="32">IF(C58=0,C57,((C49-C50-C52-C53-C51)/C49)/C58)</f>
        <v>1</v>
      </c>
      <c r="D61" s="25">
        <f t="shared" si="32"/>
        <v>1</v>
      </c>
      <c r="E61" s="25">
        <f t="shared" si="32"/>
        <v>1</v>
      </c>
      <c r="F61" s="25">
        <f t="shared" si="32"/>
        <v>1</v>
      </c>
      <c r="G61" s="25">
        <f t="shared" si="32"/>
        <v>1</v>
      </c>
      <c r="H61" s="25">
        <f t="shared" si="32"/>
        <v>1</v>
      </c>
      <c r="I61" s="45">
        <f t="shared" si="32"/>
        <v>1</v>
      </c>
      <c r="J61" s="44">
        <f t="shared" ref="J61:K61" si="33">IF(J58=0,J57,((J49-J50-J52-J53-J51)/J49)/J58)</f>
        <v>1</v>
      </c>
      <c r="K61" s="44">
        <f t="shared" si="33"/>
        <v>1</v>
      </c>
    </row>
    <row r="62" spans="1:15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5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4">SUM(C63:I63)</f>
        <v>168</v>
      </c>
      <c r="K63" s="27">
        <v>168</v>
      </c>
    </row>
    <row r="64" spans="1:15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4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4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4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4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5">C64+C66+C67</f>
        <v>0</v>
      </c>
      <c r="D68" s="30">
        <f t="shared" si="35"/>
        <v>0</v>
      </c>
      <c r="E68" s="30">
        <f t="shared" si="35"/>
        <v>0</v>
      </c>
      <c r="F68" s="30">
        <f t="shared" si="35"/>
        <v>0</v>
      </c>
      <c r="G68" s="30">
        <f t="shared" si="35"/>
        <v>0</v>
      </c>
      <c r="H68" s="30">
        <f t="shared" si="35"/>
        <v>0</v>
      </c>
      <c r="I68" s="30">
        <f t="shared" si="35"/>
        <v>0</v>
      </c>
      <c r="J68" s="36">
        <f t="shared" si="34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6">C63-C68</f>
        <v>24</v>
      </c>
      <c r="D69" s="30">
        <f t="shared" si="36"/>
        <v>24</v>
      </c>
      <c r="E69" s="30">
        <f t="shared" si="36"/>
        <v>24</v>
      </c>
      <c r="F69" s="30">
        <f t="shared" si="36"/>
        <v>24</v>
      </c>
      <c r="G69" s="30">
        <f t="shared" si="36"/>
        <v>24</v>
      </c>
      <c r="H69" s="30">
        <f t="shared" si="36"/>
        <v>24</v>
      </c>
      <c r="I69" s="30">
        <f t="shared" si="36"/>
        <v>24</v>
      </c>
      <c r="J69" s="36">
        <f t="shared" si="34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7">(D63-D64-D66-D67)/D63</f>
        <v>1</v>
      </c>
      <c r="E70" s="42">
        <f t="shared" si="37"/>
        <v>1</v>
      </c>
      <c r="F70" s="42">
        <f t="shared" si="37"/>
        <v>1</v>
      </c>
      <c r="G70" s="42">
        <f t="shared" si="37"/>
        <v>1</v>
      </c>
      <c r="H70" s="42">
        <f t="shared" si="37"/>
        <v>1</v>
      </c>
      <c r="I70" s="42">
        <f t="shared" si="37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8">(C63-C64-C66-C67-C65)/C63</f>
        <v>1</v>
      </c>
      <c r="D71" s="42">
        <f t="shared" si="38"/>
        <v>1</v>
      </c>
      <c r="E71" s="42">
        <f t="shared" si="38"/>
        <v>1</v>
      </c>
      <c r="F71" s="42">
        <f t="shared" si="38"/>
        <v>1</v>
      </c>
      <c r="G71" s="42">
        <f t="shared" si="38"/>
        <v>1</v>
      </c>
      <c r="H71" s="42">
        <f t="shared" si="38"/>
        <v>1</v>
      </c>
      <c r="I71" s="46">
        <f t="shared" si="38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9">IF(C73&lt;1,C63,C63-C64-C65-C66-C67/C73)/24</f>
        <v>1</v>
      </c>
      <c r="D74" s="58">
        <f t="shared" si="39"/>
        <v>1</v>
      </c>
      <c r="E74" s="58">
        <f t="shared" si="39"/>
        <v>1</v>
      </c>
      <c r="F74" s="58">
        <f t="shared" si="39"/>
        <v>1</v>
      </c>
      <c r="G74" s="58">
        <f t="shared" si="39"/>
        <v>1</v>
      </c>
      <c r="H74" s="58">
        <f t="shared" si="39"/>
        <v>1</v>
      </c>
      <c r="I74" s="59">
        <f t="shared" si="39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0">IF(C72=0,C71,((C63-C64-C66-C67-C65)/C63)/C72)</f>
        <v>1</v>
      </c>
      <c r="D75" s="25">
        <f t="shared" si="40"/>
        <v>1</v>
      </c>
      <c r="E75" s="25">
        <f t="shared" si="40"/>
        <v>1</v>
      </c>
      <c r="F75" s="25">
        <f t="shared" si="40"/>
        <v>1</v>
      </c>
      <c r="G75" s="25">
        <f t="shared" si="40"/>
        <v>1</v>
      </c>
      <c r="H75" s="25">
        <f t="shared" si="40"/>
        <v>1</v>
      </c>
      <c r="I75" s="45">
        <f t="shared" si="40"/>
        <v>1</v>
      </c>
      <c r="J75" s="44">
        <f t="shared" ref="J75:K75" si="41">IF(J72=0,J71,((J63-J64-J66-J67-J65)/J63)/J72)</f>
        <v>1</v>
      </c>
      <c r="K75" s="44">
        <f t="shared" si="41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43554</v>
      </c>
      <c r="D77" s="51">
        <f t="shared" ref="D77:I77" si="42">C77+1</f>
        <v>43555</v>
      </c>
      <c r="E77" s="51">
        <f t="shared" si="42"/>
        <v>43556</v>
      </c>
      <c r="F77" s="51">
        <f t="shared" si="42"/>
        <v>43557</v>
      </c>
      <c r="G77" s="51">
        <f t="shared" si="42"/>
        <v>43558</v>
      </c>
      <c r="H77" s="51">
        <f t="shared" si="42"/>
        <v>43559</v>
      </c>
      <c r="I77" s="51">
        <f t="shared" si="42"/>
        <v>43560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3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3"/>
        <v>0</v>
      </c>
      <c r="K80" s="35">
        <v>0</v>
      </c>
    </row>
    <row r="81" spans="1:12" x14ac:dyDescent="0.2">
      <c r="A81" s="12"/>
      <c r="B81" s="13" t="s">
        <v>14</v>
      </c>
      <c r="C81" s="29">
        <v>0.1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3"/>
        <v>0.1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3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3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4">C80+C82+C83</f>
        <v>0</v>
      </c>
      <c r="D84" s="30">
        <f t="shared" si="44"/>
        <v>0</v>
      </c>
      <c r="E84" s="30">
        <f t="shared" si="44"/>
        <v>0</v>
      </c>
      <c r="F84" s="30">
        <f t="shared" si="44"/>
        <v>0</v>
      </c>
      <c r="G84" s="30">
        <f t="shared" si="44"/>
        <v>0</v>
      </c>
      <c r="H84" s="30">
        <f t="shared" si="44"/>
        <v>0</v>
      </c>
      <c r="I84" s="30">
        <f t="shared" si="44"/>
        <v>0</v>
      </c>
      <c r="J84" s="36">
        <f t="shared" si="43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5">C79-C84</f>
        <v>24</v>
      </c>
      <c r="D85" s="30">
        <f t="shared" si="45"/>
        <v>24</v>
      </c>
      <c r="E85" s="30">
        <f t="shared" si="45"/>
        <v>24</v>
      </c>
      <c r="F85" s="30">
        <f t="shared" si="45"/>
        <v>24</v>
      </c>
      <c r="G85" s="30">
        <f t="shared" si="45"/>
        <v>24</v>
      </c>
      <c r="H85" s="30">
        <f t="shared" si="45"/>
        <v>24</v>
      </c>
      <c r="I85" s="30">
        <f t="shared" si="45"/>
        <v>24</v>
      </c>
      <c r="J85" s="36">
        <f t="shared" si="43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6">(D79-D80-D82-D83)/D79</f>
        <v>1</v>
      </c>
      <c r="E86" s="42">
        <f t="shared" si="46"/>
        <v>1</v>
      </c>
      <c r="F86" s="42">
        <f t="shared" si="46"/>
        <v>1</v>
      </c>
      <c r="G86" s="42">
        <f t="shared" si="46"/>
        <v>1</v>
      </c>
      <c r="H86" s="42">
        <f t="shared" si="46"/>
        <v>1</v>
      </c>
      <c r="I86" s="42">
        <f t="shared" si="46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7">(C79-C80-C82-C83-C81)/C79</f>
        <v>0.99583333333333324</v>
      </c>
      <c r="D87" s="42">
        <f t="shared" si="47"/>
        <v>1</v>
      </c>
      <c r="E87" s="42">
        <f t="shared" si="47"/>
        <v>1</v>
      </c>
      <c r="F87" s="42">
        <f t="shared" si="47"/>
        <v>1</v>
      </c>
      <c r="G87" s="42">
        <f t="shared" si="47"/>
        <v>1</v>
      </c>
      <c r="H87" s="42">
        <f t="shared" si="47"/>
        <v>1</v>
      </c>
      <c r="I87" s="46">
        <f t="shared" si="47"/>
        <v>1</v>
      </c>
      <c r="J87" s="52">
        <f>(J79-J80-J82-J83-J81)/J79</f>
        <v>0.99940476190476191</v>
      </c>
      <c r="K87" s="47">
        <f>(K79-K80-K82-K83-K81)/K79</f>
        <v>1</v>
      </c>
      <c r="L87" s="53">
        <f>AVERAGE(J87,J101)</f>
        <v>0.99970238095238095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8">IF(C89&lt;1,C79,C79-C80-C81-C82-C83/C89)/24</f>
        <v>1</v>
      </c>
      <c r="D90" s="58">
        <f t="shared" si="48"/>
        <v>1</v>
      </c>
      <c r="E90" s="58">
        <f t="shared" si="48"/>
        <v>1</v>
      </c>
      <c r="F90" s="58">
        <f t="shared" si="48"/>
        <v>1</v>
      </c>
      <c r="G90" s="58">
        <f t="shared" si="48"/>
        <v>1</v>
      </c>
      <c r="H90" s="58">
        <f t="shared" si="48"/>
        <v>1</v>
      </c>
      <c r="I90" s="59">
        <f t="shared" si="48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49">IF(C88=0,C87,((C79-C80-C82-C83-C81)/C79)/C88)</f>
        <v>0.99583333333333324</v>
      </c>
      <c r="D91" s="25">
        <f t="shared" si="49"/>
        <v>1</v>
      </c>
      <c r="E91" s="25">
        <f t="shared" si="49"/>
        <v>1</v>
      </c>
      <c r="F91" s="25">
        <f t="shared" si="49"/>
        <v>1</v>
      </c>
      <c r="G91" s="25">
        <f t="shared" si="49"/>
        <v>1</v>
      </c>
      <c r="H91" s="25">
        <f t="shared" si="49"/>
        <v>1</v>
      </c>
      <c r="I91" s="45">
        <f t="shared" si="49"/>
        <v>1</v>
      </c>
      <c r="J91" s="44">
        <f t="shared" ref="J91:K91" si="50">IF(J88=0,J87,((J79-J80-J82-J83-J81)/J79)/J88)</f>
        <v>0.99940476190476191</v>
      </c>
      <c r="K91" s="44">
        <f t="shared" si="50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1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1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1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1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1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2">C94+C96+C97</f>
        <v>0</v>
      </c>
      <c r="D98" s="30">
        <f t="shared" si="52"/>
        <v>0</v>
      </c>
      <c r="E98" s="30">
        <f t="shared" si="52"/>
        <v>0</v>
      </c>
      <c r="F98" s="30">
        <f t="shared" si="52"/>
        <v>0</v>
      </c>
      <c r="G98" s="30">
        <f t="shared" si="52"/>
        <v>0</v>
      </c>
      <c r="H98" s="30">
        <f t="shared" si="52"/>
        <v>0</v>
      </c>
      <c r="I98" s="30">
        <f t="shared" si="52"/>
        <v>0</v>
      </c>
      <c r="J98" s="36">
        <f t="shared" si="51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3">C93-C98</f>
        <v>24</v>
      </c>
      <c r="D99" s="30">
        <f t="shared" si="53"/>
        <v>24</v>
      </c>
      <c r="E99" s="30">
        <f t="shared" si="53"/>
        <v>24</v>
      </c>
      <c r="F99" s="30">
        <f t="shared" si="53"/>
        <v>24</v>
      </c>
      <c r="G99" s="30">
        <f t="shared" si="53"/>
        <v>24</v>
      </c>
      <c r="H99" s="30">
        <f t="shared" si="53"/>
        <v>24</v>
      </c>
      <c r="I99" s="30">
        <f t="shared" si="53"/>
        <v>24</v>
      </c>
      <c r="J99" s="36">
        <f t="shared" si="51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4">(D93-D94-D96-D97)/D93</f>
        <v>1</v>
      </c>
      <c r="E100" s="42">
        <f t="shared" si="54"/>
        <v>1</v>
      </c>
      <c r="F100" s="42">
        <f t="shared" si="54"/>
        <v>1</v>
      </c>
      <c r="G100" s="42">
        <f t="shared" si="54"/>
        <v>1</v>
      </c>
      <c r="H100" s="42">
        <f t="shared" si="54"/>
        <v>1</v>
      </c>
      <c r="I100" s="42">
        <f t="shared" si="54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5">(C93-C94-C96-C97-C95)/C93</f>
        <v>1</v>
      </c>
      <c r="D101" s="42">
        <f t="shared" si="55"/>
        <v>1</v>
      </c>
      <c r="E101" s="42">
        <f t="shared" si="55"/>
        <v>1</v>
      </c>
      <c r="F101" s="42">
        <f t="shared" si="55"/>
        <v>1</v>
      </c>
      <c r="G101" s="42">
        <f t="shared" si="55"/>
        <v>1</v>
      </c>
      <c r="H101" s="42">
        <f t="shared" si="55"/>
        <v>1</v>
      </c>
      <c r="I101" s="46">
        <f t="shared" si="55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6">IF(C103&lt;1,C93,C93-C94-C95-C96-C97/C103)/24</f>
        <v>1</v>
      </c>
      <c r="D104" s="58">
        <f t="shared" si="56"/>
        <v>1</v>
      </c>
      <c r="E104" s="58">
        <f t="shared" si="56"/>
        <v>1</v>
      </c>
      <c r="F104" s="58">
        <f t="shared" si="56"/>
        <v>1</v>
      </c>
      <c r="G104" s="58">
        <f t="shared" si="56"/>
        <v>1</v>
      </c>
      <c r="H104" s="58">
        <f t="shared" si="56"/>
        <v>1</v>
      </c>
      <c r="I104" s="59">
        <f t="shared" si="56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7">IF(C102=0,C101,((C93-C94-C96-C97-C95)/C93)/C102)</f>
        <v>1</v>
      </c>
      <c r="D105" s="25">
        <f t="shared" si="57"/>
        <v>1</v>
      </c>
      <c r="E105" s="25">
        <f t="shared" si="57"/>
        <v>1</v>
      </c>
      <c r="F105" s="25">
        <f t="shared" si="57"/>
        <v>1</v>
      </c>
      <c r="G105" s="25">
        <f t="shared" si="57"/>
        <v>1</v>
      </c>
      <c r="H105" s="25">
        <f t="shared" si="57"/>
        <v>1</v>
      </c>
      <c r="I105" s="45">
        <f t="shared" si="57"/>
        <v>1</v>
      </c>
      <c r="J105" s="44">
        <f t="shared" ref="J105:K105" si="58">IF(J102=0,J101,((J93-J94-J96-J97-J95)/J93)/J102)</f>
        <v>1</v>
      </c>
      <c r="K105" s="44">
        <f t="shared" si="58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43554</v>
      </c>
      <c r="D107" s="51">
        <f t="shared" ref="D107:I107" si="59">C107+1</f>
        <v>43555</v>
      </c>
      <c r="E107" s="51">
        <f t="shared" si="59"/>
        <v>43556</v>
      </c>
      <c r="F107" s="51">
        <f t="shared" si="59"/>
        <v>43557</v>
      </c>
      <c r="G107" s="51">
        <f t="shared" si="59"/>
        <v>43558</v>
      </c>
      <c r="H107" s="51">
        <f t="shared" si="59"/>
        <v>43559</v>
      </c>
      <c r="I107" s="51">
        <f t="shared" si="59"/>
        <v>43560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0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24</v>
      </c>
      <c r="D110" s="29">
        <v>24</v>
      </c>
      <c r="E110" s="29">
        <v>24</v>
      </c>
      <c r="F110" s="29">
        <v>24</v>
      </c>
      <c r="G110" s="29">
        <v>24</v>
      </c>
      <c r="H110" s="29">
        <v>24</v>
      </c>
      <c r="I110" s="29">
        <v>24</v>
      </c>
      <c r="J110" s="35">
        <f t="shared" si="60"/>
        <v>168</v>
      </c>
      <c r="K110" s="35">
        <v>0</v>
      </c>
    </row>
    <row r="111" spans="1:13" x14ac:dyDescent="0.2">
      <c r="A111" s="12"/>
      <c r="B111" s="13" t="s">
        <v>14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35">
        <f t="shared" si="60"/>
        <v>0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0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0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1">C110+C112+C113</f>
        <v>24</v>
      </c>
      <c r="D114" s="30">
        <f t="shared" si="61"/>
        <v>24</v>
      </c>
      <c r="E114" s="30">
        <f t="shared" si="61"/>
        <v>24</v>
      </c>
      <c r="F114" s="30">
        <f t="shared" si="61"/>
        <v>24</v>
      </c>
      <c r="G114" s="30">
        <f t="shared" si="61"/>
        <v>24</v>
      </c>
      <c r="H114" s="30">
        <f t="shared" si="61"/>
        <v>24</v>
      </c>
      <c r="I114" s="30">
        <f t="shared" si="61"/>
        <v>24</v>
      </c>
      <c r="J114" s="36">
        <f t="shared" si="60"/>
        <v>168</v>
      </c>
      <c r="K114" s="36">
        <f>K110+K112+K113</f>
        <v>0</v>
      </c>
      <c r="N114" s="53"/>
    </row>
    <row r="115" spans="1:14" x14ac:dyDescent="0.2">
      <c r="A115" s="14"/>
      <c r="B115" s="15" t="s">
        <v>1</v>
      </c>
      <c r="C115" s="30">
        <f t="shared" ref="C115:I115" si="62">C109-C114</f>
        <v>0</v>
      </c>
      <c r="D115" s="30">
        <f t="shared" si="62"/>
        <v>0</v>
      </c>
      <c r="E115" s="30">
        <f t="shared" si="62"/>
        <v>0</v>
      </c>
      <c r="F115" s="30">
        <f t="shared" si="62"/>
        <v>0</v>
      </c>
      <c r="G115" s="30">
        <f t="shared" si="62"/>
        <v>0</v>
      </c>
      <c r="H115" s="30">
        <f t="shared" si="62"/>
        <v>0</v>
      </c>
      <c r="I115" s="30">
        <f t="shared" si="62"/>
        <v>0</v>
      </c>
      <c r="J115" s="36">
        <f t="shared" si="60"/>
        <v>0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0</v>
      </c>
      <c r="D116" s="42">
        <f t="shared" ref="D116:I116" si="63">(D109-D110-D112-D113)/D109</f>
        <v>0</v>
      </c>
      <c r="E116" s="42">
        <f t="shared" si="63"/>
        <v>0</v>
      </c>
      <c r="F116" s="42">
        <f t="shared" si="63"/>
        <v>0</v>
      </c>
      <c r="G116" s="42">
        <f t="shared" si="63"/>
        <v>0</v>
      </c>
      <c r="H116" s="42">
        <f t="shared" si="63"/>
        <v>0</v>
      </c>
      <c r="I116" s="42">
        <f t="shared" si="63"/>
        <v>0</v>
      </c>
      <c r="J116" s="43">
        <f t="shared" ref="J116:K116" si="64">(J109-J110-J112-J113)/J109</f>
        <v>0</v>
      </c>
      <c r="K116" s="43">
        <f t="shared" si="64"/>
        <v>1</v>
      </c>
      <c r="L116" s="49">
        <f>J116</f>
        <v>0</v>
      </c>
    </row>
    <row r="117" spans="1:14" x14ac:dyDescent="0.2">
      <c r="A117" s="14"/>
      <c r="B117" s="38" t="s">
        <v>19</v>
      </c>
      <c r="C117" s="42">
        <f t="shared" ref="C117:I117" si="65">(C109-C110-C112-C113-C111)/C109</f>
        <v>0</v>
      </c>
      <c r="D117" s="42">
        <f t="shared" si="65"/>
        <v>0</v>
      </c>
      <c r="E117" s="42">
        <f t="shared" si="65"/>
        <v>0</v>
      </c>
      <c r="F117" s="42">
        <f t="shared" si="65"/>
        <v>0</v>
      </c>
      <c r="G117" s="42">
        <f t="shared" si="65"/>
        <v>0</v>
      </c>
      <c r="H117" s="42">
        <f t="shared" si="65"/>
        <v>0</v>
      </c>
      <c r="I117" s="46">
        <f t="shared" si="65"/>
        <v>0</v>
      </c>
      <c r="J117" s="52">
        <f t="shared" ref="J117:K117" si="66">(J109-J110-J112-J113-J111)/J109</f>
        <v>0</v>
      </c>
      <c r="K117" s="47">
        <f t="shared" si="66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7">IF(C119&lt;1,C109,C109-C110-C111-C112-C113/C119)/24</f>
        <v>1</v>
      </c>
      <c r="D120" s="58">
        <f t="shared" si="67"/>
        <v>1</v>
      </c>
      <c r="E120" s="58">
        <f t="shared" si="67"/>
        <v>1</v>
      </c>
      <c r="F120" s="58">
        <f t="shared" si="67"/>
        <v>1</v>
      </c>
      <c r="G120" s="58">
        <f t="shared" si="67"/>
        <v>1</v>
      </c>
      <c r="H120" s="58">
        <f t="shared" si="67"/>
        <v>1</v>
      </c>
      <c r="I120" s="59">
        <f t="shared" si="67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8">IF(C118=0,C117,((C109-C110-C112-C113-C111)/C109)/C118)</f>
        <v>0</v>
      </c>
      <c r="D121" s="25">
        <f t="shared" si="68"/>
        <v>0</v>
      </c>
      <c r="E121" s="25">
        <f t="shared" si="68"/>
        <v>0</v>
      </c>
      <c r="F121" s="25">
        <f t="shared" si="68"/>
        <v>0</v>
      </c>
      <c r="G121" s="25">
        <f t="shared" si="68"/>
        <v>0</v>
      </c>
      <c r="H121" s="25">
        <f t="shared" si="68"/>
        <v>0</v>
      </c>
      <c r="I121" s="45">
        <f t="shared" si="68"/>
        <v>0</v>
      </c>
      <c r="J121" s="44">
        <f t="shared" ref="J121:K121" si="69">IF(J118=0,J117,((J109-J110-J112-J113-J111)/J109)/J118)</f>
        <v>0</v>
      </c>
      <c r="K121" s="44">
        <f t="shared" si="6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43554</v>
      </c>
      <c r="D123" s="51">
        <f t="shared" ref="D123:I123" si="70">C123+1</f>
        <v>43555</v>
      </c>
      <c r="E123" s="51">
        <f t="shared" si="70"/>
        <v>43556</v>
      </c>
      <c r="F123" s="51">
        <f t="shared" si="70"/>
        <v>43557</v>
      </c>
      <c r="G123" s="51">
        <f t="shared" si="70"/>
        <v>43558</v>
      </c>
      <c r="H123" s="51">
        <f t="shared" si="70"/>
        <v>43559</v>
      </c>
      <c r="I123" s="51">
        <f t="shared" si="70"/>
        <v>43560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1"/>
        <v>0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71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2">C126+C128+C129</f>
        <v>0</v>
      </c>
      <c r="D130" s="30">
        <f t="shared" si="72"/>
        <v>0</v>
      </c>
      <c r="E130" s="30">
        <f t="shared" si="72"/>
        <v>0</v>
      </c>
      <c r="F130" s="30">
        <f t="shared" si="72"/>
        <v>0</v>
      </c>
      <c r="G130" s="30">
        <f t="shared" si="72"/>
        <v>0</v>
      </c>
      <c r="H130" s="30">
        <f t="shared" si="72"/>
        <v>0</v>
      </c>
      <c r="I130" s="30">
        <f t="shared" si="72"/>
        <v>0</v>
      </c>
      <c r="J130" s="36">
        <f t="shared" si="7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3">C125-C130</f>
        <v>24</v>
      </c>
      <c r="D131" s="30">
        <f t="shared" si="73"/>
        <v>24</v>
      </c>
      <c r="E131" s="30">
        <f t="shared" si="73"/>
        <v>24</v>
      </c>
      <c r="F131" s="30">
        <f t="shared" si="73"/>
        <v>24</v>
      </c>
      <c r="G131" s="30">
        <f t="shared" si="73"/>
        <v>24</v>
      </c>
      <c r="H131" s="30">
        <f t="shared" si="73"/>
        <v>24</v>
      </c>
      <c r="I131" s="30">
        <f t="shared" si="73"/>
        <v>24</v>
      </c>
      <c r="J131" s="36">
        <f t="shared" si="7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4">(D125-D126-D128-D129)/D125</f>
        <v>1</v>
      </c>
      <c r="E132" s="42">
        <f t="shared" si="74"/>
        <v>1</v>
      </c>
      <c r="F132" s="42">
        <f t="shared" si="74"/>
        <v>1</v>
      </c>
      <c r="G132" s="42">
        <f t="shared" si="74"/>
        <v>1</v>
      </c>
      <c r="H132" s="42">
        <f t="shared" si="74"/>
        <v>1</v>
      </c>
      <c r="I132" s="42">
        <f t="shared" si="7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0.99541666666666662</v>
      </c>
      <c r="N132" s="31"/>
    </row>
    <row r="133" spans="1:14" x14ac:dyDescent="0.2">
      <c r="A133" s="14"/>
      <c r="B133" s="38" t="s">
        <v>19</v>
      </c>
      <c r="C133" s="42">
        <f t="shared" ref="C133:I133" si="75">(C125-C126-C128-C129-C127)/C125</f>
        <v>1</v>
      </c>
      <c r="D133" s="42">
        <f t="shared" si="75"/>
        <v>1</v>
      </c>
      <c r="E133" s="42">
        <f t="shared" si="75"/>
        <v>1</v>
      </c>
      <c r="F133" s="42">
        <f t="shared" si="75"/>
        <v>1</v>
      </c>
      <c r="G133" s="42">
        <f t="shared" si="75"/>
        <v>1</v>
      </c>
      <c r="H133" s="42">
        <f t="shared" si="75"/>
        <v>1</v>
      </c>
      <c r="I133" s="46">
        <f t="shared" si="75"/>
        <v>1</v>
      </c>
      <c r="J133" s="52">
        <f>(J125-J126-J128-J129-J127)/J125</f>
        <v>1</v>
      </c>
      <c r="K133" s="47">
        <f>(K125-K126-K128-K129-K127)/K125</f>
        <v>1</v>
      </c>
      <c r="L133" s="53">
        <f>AVERAGE(J133,J147,J161,J175,J189)</f>
        <v>0.79541666666666655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6">IF(C135&lt;1,C125,C125-C126-C127-C128-C129/C135)/24</f>
        <v>1</v>
      </c>
      <c r="D136" s="58">
        <f t="shared" si="76"/>
        <v>1</v>
      </c>
      <c r="E136" s="58">
        <f t="shared" si="76"/>
        <v>1</v>
      </c>
      <c r="F136" s="58">
        <f t="shared" si="76"/>
        <v>1</v>
      </c>
      <c r="G136" s="58">
        <f t="shared" si="76"/>
        <v>1</v>
      </c>
      <c r="H136" s="58">
        <f t="shared" si="76"/>
        <v>1</v>
      </c>
      <c r="I136" s="59">
        <f t="shared" si="7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7">IF(C134=0,C133,((C125-C126-C128-C129-C127)/C125)/C134)</f>
        <v>1</v>
      </c>
      <c r="D137" s="25">
        <f t="shared" si="77"/>
        <v>1</v>
      </c>
      <c r="E137" s="25">
        <f t="shared" si="77"/>
        <v>1</v>
      </c>
      <c r="F137" s="25">
        <f t="shared" si="77"/>
        <v>1</v>
      </c>
      <c r="G137" s="25">
        <f t="shared" si="77"/>
        <v>1</v>
      </c>
      <c r="H137" s="25">
        <f t="shared" si="77"/>
        <v>1</v>
      </c>
      <c r="I137" s="45">
        <f t="shared" si="77"/>
        <v>1</v>
      </c>
      <c r="J137" s="44">
        <f t="shared" ref="J137:K137" si="78">IF(J134=0,J133,((J125-J126-J128-J129-J127)/J125)/J134)</f>
        <v>1</v>
      </c>
      <c r="K137" s="44">
        <f t="shared" si="78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9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9"/>
        <v>0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79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9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9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0">C140+C142+C143</f>
        <v>0</v>
      </c>
      <c r="D144" s="30">
        <f t="shared" si="80"/>
        <v>0</v>
      </c>
      <c r="E144" s="30">
        <f t="shared" si="80"/>
        <v>0</v>
      </c>
      <c r="F144" s="30">
        <f t="shared" si="80"/>
        <v>0</v>
      </c>
      <c r="G144" s="30">
        <f t="shared" si="80"/>
        <v>0</v>
      </c>
      <c r="H144" s="30">
        <f t="shared" si="80"/>
        <v>0</v>
      </c>
      <c r="I144" s="30">
        <f t="shared" si="80"/>
        <v>0</v>
      </c>
      <c r="J144" s="36">
        <f t="shared" si="79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1">C139-C144</f>
        <v>24</v>
      </c>
      <c r="D145" s="30">
        <f t="shared" si="81"/>
        <v>24</v>
      </c>
      <c r="E145" s="30">
        <f t="shared" si="81"/>
        <v>24</v>
      </c>
      <c r="F145" s="30">
        <f t="shared" si="81"/>
        <v>24</v>
      </c>
      <c r="G145" s="30">
        <f t="shared" si="81"/>
        <v>24</v>
      </c>
      <c r="H145" s="30">
        <f t="shared" si="81"/>
        <v>24</v>
      </c>
      <c r="I145" s="30">
        <f t="shared" si="81"/>
        <v>24</v>
      </c>
      <c r="J145" s="36">
        <f t="shared" si="79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2">(D139-D140-D142-D143)/D139</f>
        <v>1</v>
      </c>
      <c r="E146" s="42">
        <f t="shared" si="82"/>
        <v>1</v>
      </c>
      <c r="F146" s="42">
        <f t="shared" si="82"/>
        <v>1</v>
      </c>
      <c r="G146" s="42">
        <f t="shared" si="82"/>
        <v>1</v>
      </c>
      <c r="H146" s="42">
        <f t="shared" si="82"/>
        <v>1</v>
      </c>
      <c r="I146" s="42">
        <f t="shared" si="82"/>
        <v>1</v>
      </c>
      <c r="J146" s="43">
        <f>(J139-J140-J142-J143)/J139</f>
        <v>1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83">(C139-C140-C142-C143-C141)/C139</f>
        <v>1</v>
      </c>
      <c r="D147" s="42">
        <f t="shared" si="83"/>
        <v>1</v>
      </c>
      <c r="E147" s="42">
        <f t="shared" si="83"/>
        <v>1</v>
      </c>
      <c r="F147" s="42">
        <f t="shared" si="83"/>
        <v>1</v>
      </c>
      <c r="G147" s="42">
        <f t="shared" si="83"/>
        <v>1</v>
      </c>
      <c r="H147" s="42">
        <f t="shared" si="83"/>
        <v>1</v>
      </c>
      <c r="I147" s="46">
        <f t="shared" si="83"/>
        <v>1</v>
      </c>
      <c r="J147" s="52">
        <f>(J139-J140-J142-J143-J141)/J139</f>
        <v>1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4">IF(C149&lt;1,C139,C139-C140-C141-C142-C143/C149)/24</f>
        <v>1</v>
      </c>
      <c r="D150" s="58">
        <f t="shared" si="84"/>
        <v>1</v>
      </c>
      <c r="E150" s="58">
        <f t="shared" si="84"/>
        <v>1</v>
      </c>
      <c r="F150" s="58">
        <f t="shared" si="84"/>
        <v>1</v>
      </c>
      <c r="G150" s="58">
        <f t="shared" si="84"/>
        <v>1</v>
      </c>
      <c r="H150" s="58">
        <f t="shared" si="84"/>
        <v>1</v>
      </c>
      <c r="I150" s="59">
        <f t="shared" si="84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5">IF(C148=0,C147,((C139-C140-C142-C143-C141)/C139)/C148)</f>
        <v>1</v>
      </c>
      <c r="D151" s="25">
        <f t="shared" si="85"/>
        <v>1</v>
      </c>
      <c r="E151" s="25">
        <f t="shared" si="85"/>
        <v>1</v>
      </c>
      <c r="F151" s="25">
        <f t="shared" si="85"/>
        <v>1</v>
      </c>
      <c r="G151" s="25">
        <f t="shared" si="85"/>
        <v>1</v>
      </c>
      <c r="H151" s="25">
        <f t="shared" si="85"/>
        <v>1</v>
      </c>
      <c r="I151" s="45">
        <f t="shared" si="85"/>
        <v>1</v>
      </c>
      <c r="J151" s="44">
        <f t="shared" ref="J151:K151" si="86">IF(J148=0,J147,((J139-J140-J142-J143-J141)/J139)/J148)</f>
        <v>1</v>
      </c>
      <c r="K151" s="44">
        <f t="shared" si="86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7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87"/>
        <v>0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87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7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0.63</v>
      </c>
      <c r="G157" s="29">
        <v>1.67</v>
      </c>
      <c r="H157" s="29">
        <v>0</v>
      </c>
      <c r="I157" s="29">
        <v>0</v>
      </c>
      <c r="J157" s="35">
        <f t="shared" si="87"/>
        <v>2.2999999999999998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8">C154+C156+C157</f>
        <v>0</v>
      </c>
      <c r="D158" s="30">
        <f t="shared" si="88"/>
        <v>0</v>
      </c>
      <c r="E158" s="30">
        <f t="shared" si="88"/>
        <v>0</v>
      </c>
      <c r="F158" s="30">
        <f t="shared" si="88"/>
        <v>0.63</v>
      </c>
      <c r="G158" s="30">
        <f t="shared" si="88"/>
        <v>1.67</v>
      </c>
      <c r="H158" s="30">
        <f t="shared" si="88"/>
        <v>0</v>
      </c>
      <c r="I158" s="30">
        <f t="shared" si="88"/>
        <v>0</v>
      </c>
      <c r="J158" s="36">
        <f t="shared" si="87"/>
        <v>2.2999999999999998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9">C153-C158</f>
        <v>24</v>
      </c>
      <c r="D159" s="30">
        <f t="shared" si="89"/>
        <v>24</v>
      </c>
      <c r="E159" s="30">
        <f t="shared" si="89"/>
        <v>24</v>
      </c>
      <c r="F159" s="30">
        <f t="shared" si="89"/>
        <v>23.37</v>
      </c>
      <c r="G159" s="30">
        <f t="shared" si="89"/>
        <v>22.33</v>
      </c>
      <c r="H159" s="30">
        <f t="shared" si="89"/>
        <v>24</v>
      </c>
      <c r="I159" s="30">
        <f t="shared" si="89"/>
        <v>24</v>
      </c>
      <c r="J159" s="36">
        <f t="shared" si="87"/>
        <v>165.7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0">(D153-D154-D156-D157)/D153</f>
        <v>1</v>
      </c>
      <c r="E160" s="42">
        <f t="shared" si="90"/>
        <v>1</v>
      </c>
      <c r="F160" s="42">
        <f t="shared" si="90"/>
        <v>0.97375</v>
      </c>
      <c r="G160" s="42">
        <f t="shared" si="90"/>
        <v>0.93041666666666656</v>
      </c>
      <c r="H160" s="42">
        <f t="shared" si="90"/>
        <v>1</v>
      </c>
      <c r="I160" s="42">
        <f t="shared" si="90"/>
        <v>1</v>
      </c>
      <c r="J160" s="43">
        <f>(J153-J154-J156-J157)/J153</f>
        <v>0.98630952380952375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91">(C153-C154-C156-C157-C155)/C153</f>
        <v>1</v>
      </c>
      <c r="D161" s="42">
        <f t="shared" si="91"/>
        <v>1</v>
      </c>
      <c r="E161" s="42">
        <f t="shared" si="91"/>
        <v>1</v>
      </c>
      <c r="F161" s="42">
        <f t="shared" si="91"/>
        <v>0.97375</v>
      </c>
      <c r="G161" s="42">
        <f t="shared" si="91"/>
        <v>0.93041666666666656</v>
      </c>
      <c r="H161" s="42">
        <f t="shared" si="91"/>
        <v>1</v>
      </c>
      <c r="I161" s="46">
        <f t="shared" si="91"/>
        <v>1</v>
      </c>
      <c r="J161" s="52">
        <f>(J153-J154-J156-J157-J155)/J153</f>
        <v>0.98630952380952375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1</v>
      </c>
      <c r="G162" s="48">
        <v>0</v>
      </c>
      <c r="H162" s="48">
        <v>0</v>
      </c>
      <c r="I162" s="48">
        <v>0</v>
      </c>
      <c r="J162" s="40">
        <f>SUM(C162:I162)</f>
        <v>1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2">IF(C163&lt;1,C153,C153-C154-C155-C156-C157/C163)/24</f>
        <v>1</v>
      </c>
      <c r="D164" s="58">
        <f t="shared" si="92"/>
        <v>1</v>
      </c>
      <c r="E164" s="58">
        <f t="shared" si="92"/>
        <v>1</v>
      </c>
      <c r="F164" s="58">
        <f t="shared" si="92"/>
        <v>1</v>
      </c>
      <c r="G164" s="58">
        <f t="shared" si="92"/>
        <v>1</v>
      </c>
      <c r="H164" s="58">
        <f t="shared" si="92"/>
        <v>1</v>
      </c>
      <c r="I164" s="59">
        <f t="shared" si="92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3">IF(C162=0,C161,((C153-C154-C156-C157-C155)/C153)/C162)</f>
        <v>1</v>
      </c>
      <c r="D165" s="25">
        <f t="shared" si="93"/>
        <v>1</v>
      </c>
      <c r="E165" s="25">
        <f t="shared" si="93"/>
        <v>1</v>
      </c>
      <c r="F165" s="25">
        <f t="shared" si="93"/>
        <v>0.97375</v>
      </c>
      <c r="G165" s="25">
        <f t="shared" si="93"/>
        <v>0.93041666666666656</v>
      </c>
      <c r="H165" s="25">
        <f t="shared" si="93"/>
        <v>1</v>
      </c>
      <c r="I165" s="45">
        <f t="shared" si="93"/>
        <v>1</v>
      </c>
      <c r="J165" s="44">
        <f t="shared" ref="J165:K165" si="94">IF(J162=0,J161,((J153-J154-J156-J157-J155)/J153)/J162)</f>
        <v>0.98630952380952375</v>
      </c>
      <c r="K165" s="44">
        <f t="shared" si="94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5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95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95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5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5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96">C168+C170+C171</f>
        <v>0</v>
      </c>
      <c r="D172" s="30">
        <f t="shared" si="96"/>
        <v>0</v>
      </c>
      <c r="E172" s="30">
        <f t="shared" si="96"/>
        <v>0</v>
      </c>
      <c r="F172" s="30">
        <f t="shared" si="96"/>
        <v>0</v>
      </c>
      <c r="G172" s="30">
        <f t="shared" si="96"/>
        <v>0</v>
      </c>
      <c r="H172" s="30">
        <f t="shared" si="96"/>
        <v>0</v>
      </c>
      <c r="I172" s="30">
        <f t="shared" si="96"/>
        <v>0</v>
      </c>
      <c r="J172" s="36">
        <f t="shared" si="95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97">C167-C172</f>
        <v>24</v>
      </c>
      <c r="D173" s="30">
        <f t="shared" si="97"/>
        <v>24</v>
      </c>
      <c r="E173" s="30">
        <f t="shared" si="97"/>
        <v>24</v>
      </c>
      <c r="F173" s="30">
        <f t="shared" si="97"/>
        <v>24</v>
      </c>
      <c r="G173" s="30">
        <f t="shared" si="97"/>
        <v>24</v>
      </c>
      <c r="H173" s="30">
        <f t="shared" si="97"/>
        <v>24</v>
      </c>
      <c r="I173" s="30">
        <f t="shared" si="97"/>
        <v>24</v>
      </c>
      <c r="J173" s="36">
        <f t="shared" si="95"/>
        <v>168</v>
      </c>
      <c r="K173" s="36">
        <f>K167-K172</f>
        <v>168</v>
      </c>
      <c r="L173" s="53">
        <f>AVERAGE(J87,J101)</f>
        <v>0.99970238095238095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98">(D167-D168-D170-D171)/D167</f>
        <v>1</v>
      </c>
      <c r="E174" s="42">
        <f t="shared" si="98"/>
        <v>1</v>
      </c>
      <c r="F174" s="42">
        <f t="shared" si="98"/>
        <v>1</v>
      </c>
      <c r="G174" s="42">
        <f t="shared" si="98"/>
        <v>1</v>
      </c>
      <c r="H174" s="42">
        <f t="shared" si="98"/>
        <v>1</v>
      </c>
      <c r="I174" s="42">
        <f t="shared" si="98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99">(C167-C168-C170-C171-C169)/C167</f>
        <v>0</v>
      </c>
      <c r="D175" s="42">
        <f t="shared" si="99"/>
        <v>0</v>
      </c>
      <c r="E175" s="42">
        <f t="shared" si="99"/>
        <v>0</v>
      </c>
      <c r="F175" s="42">
        <f t="shared" si="99"/>
        <v>0</v>
      </c>
      <c r="G175" s="42">
        <f t="shared" si="99"/>
        <v>0</v>
      </c>
      <c r="H175" s="42">
        <f t="shared" si="99"/>
        <v>0</v>
      </c>
      <c r="I175" s="46">
        <f t="shared" si="99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0">IF(C177&lt;1,C167,C167-C168-C169-C170-C171/C177)/24</f>
        <v>1</v>
      </c>
      <c r="D178" s="58">
        <f t="shared" si="100"/>
        <v>1</v>
      </c>
      <c r="E178" s="58">
        <f t="shared" si="100"/>
        <v>1</v>
      </c>
      <c r="F178" s="58">
        <f t="shared" si="100"/>
        <v>1</v>
      </c>
      <c r="G178" s="58">
        <f t="shared" si="100"/>
        <v>1</v>
      </c>
      <c r="H178" s="58">
        <f t="shared" si="100"/>
        <v>1</v>
      </c>
      <c r="I178" s="59">
        <f t="shared" si="10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1">IF(C176=0,C175,((C167-C168-C170-C171-C169)/C167)/C176)</f>
        <v>0</v>
      </c>
      <c r="D179" s="25">
        <f t="shared" si="101"/>
        <v>0</v>
      </c>
      <c r="E179" s="25">
        <f t="shared" si="101"/>
        <v>0</v>
      </c>
      <c r="F179" s="25">
        <f t="shared" si="101"/>
        <v>0</v>
      </c>
      <c r="G179" s="25">
        <f t="shared" si="101"/>
        <v>0</v>
      </c>
      <c r="H179" s="25">
        <f t="shared" si="101"/>
        <v>0</v>
      </c>
      <c r="I179" s="45">
        <f t="shared" si="101"/>
        <v>0</v>
      </c>
      <c r="J179" s="44">
        <f t="shared" ref="J179:K179" si="102">IF(J176=0,J175,((J167-J168-J170-J171-J169)/J167)/J176)</f>
        <v>0</v>
      </c>
      <c r="K179" s="44">
        <f t="shared" si="10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3"/>
        <v>0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03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1.55</v>
      </c>
      <c r="H184" s="29">
        <v>0</v>
      </c>
      <c r="I184" s="29">
        <v>0</v>
      </c>
      <c r="J184" s="35">
        <f t="shared" si="103"/>
        <v>1.55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04">C182+C184+C185</f>
        <v>0</v>
      </c>
      <c r="D186" s="30">
        <f t="shared" si="104"/>
        <v>0</v>
      </c>
      <c r="E186" s="30">
        <f t="shared" si="104"/>
        <v>0</v>
      </c>
      <c r="F186" s="30">
        <f t="shared" si="104"/>
        <v>0</v>
      </c>
      <c r="G186" s="30">
        <f t="shared" si="104"/>
        <v>1.55</v>
      </c>
      <c r="H186" s="30">
        <f t="shared" si="104"/>
        <v>0</v>
      </c>
      <c r="I186" s="30">
        <f t="shared" si="104"/>
        <v>0</v>
      </c>
      <c r="J186" s="36">
        <f t="shared" si="103"/>
        <v>1.55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05">C181-C186</f>
        <v>24</v>
      </c>
      <c r="D187" s="30">
        <f t="shared" si="105"/>
        <v>24</v>
      </c>
      <c r="E187" s="30">
        <f t="shared" si="105"/>
        <v>24</v>
      </c>
      <c r="F187" s="30">
        <f t="shared" si="105"/>
        <v>24</v>
      </c>
      <c r="G187" s="30">
        <f t="shared" si="105"/>
        <v>22.45</v>
      </c>
      <c r="H187" s="30">
        <f t="shared" si="105"/>
        <v>24</v>
      </c>
      <c r="I187" s="30">
        <f t="shared" si="105"/>
        <v>24</v>
      </c>
      <c r="J187" s="36">
        <f t="shared" si="103"/>
        <v>166.45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06">(D181-D182-D184-D185)/D181</f>
        <v>1</v>
      </c>
      <c r="E188" s="42">
        <f t="shared" si="106"/>
        <v>1</v>
      </c>
      <c r="F188" s="42">
        <f t="shared" si="106"/>
        <v>1</v>
      </c>
      <c r="G188" s="42">
        <f t="shared" si="106"/>
        <v>0.93541666666666667</v>
      </c>
      <c r="H188" s="42">
        <f t="shared" si="106"/>
        <v>1</v>
      </c>
      <c r="I188" s="42">
        <f t="shared" si="106"/>
        <v>1</v>
      </c>
      <c r="J188" s="43">
        <f>(J181-J182-J184-J185)/J181</f>
        <v>0.99077380952380945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07">(C181-C182-C184-C185-C183)/C181</f>
        <v>1</v>
      </c>
      <c r="D189" s="42">
        <f t="shared" si="107"/>
        <v>1</v>
      </c>
      <c r="E189" s="42">
        <f t="shared" si="107"/>
        <v>1</v>
      </c>
      <c r="F189" s="42">
        <f t="shared" si="107"/>
        <v>1</v>
      </c>
      <c r="G189" s="42">
        <f t="shared" si="107"/>
        <v>0.93541666666666667</v>
      </c>
      <c r="H189" s="42">
        <f t="shared" si="107"/>
        <v>1</v>
      </c>
      <c r="I189" s="46">
        <f t="shared" si="107"/>
        <v>1</v>
      </c>
      <c r="J189" s="52">
        <f>(J181-J182-J184-J185-J183)/J181</f>
        <v>0.99077380952380945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8">IF(C191&lt;1,C181,C181-C182-C183-C184-C185/C191)/24</f>
        <v>1</v>
      </c>
      <c r="D192" s="58">
        <f t="shared" si="108"/>
        <v>1</v>
      </c>
      <c r="E192" s="58">
        <f t="shared" si="108"/>
        <v>1</v>
      </c>
      <c r="F192" s="58">
        <f t="shared" si="108"/>
        <v>1</v>
      </c>
      <c r="G192" s="58">
        <f t="shared" si="108"/>
        <v>1</v>
      </c>
      <c r="H192" s="58">
        <f t="shared" si="108"/>
        <v>1</v>
      </c>
      <c r="I192" s="59">
        <f t="shared" si="10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09">IF(C190=0,C189,((C181-C182-C184-C185-C183)/C181)/C190)</f>
        <v>1</v>
      </c>
      <c r="D193" s="25">
        <f t="shared" si="109"/>
        <v>1</v>
      </c>
      <c r="E193" s="25">
        <f t="shared" si="109"/>
        <v>1</v>
      </c>
      <c r="F193" s="25">
        <f t="shared" si="109"/>
        <v>1</v>
      </c>
      <c r="G193" s="25">
        <f t="shared" si="109"/>
        <v>0.93541666666666667</v>
      </c>
      <c r="H193" s="25">
        <f t="shared" si="109"/>
        <v>1</v>
      </c>
      <c r="I193" s="45">
        <f t="shared" si="109"/>
        <v>1</v>
      </c>
      <c r="J193" s="44">
        <f t="shared" ref="J193:K193" si="110">IF(J190=0,J189,((J181-J182-J184-J185-J183)/J181)/J190)</f>
        <v>0.99077380952380945</v>
      </c>
      <c r="K193" s="44">
        <f t="shared" si="11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1"/>
  <dimension ref="A1:O194"/>
  <sheetViews>
    <sheetView showGridLines="0" zoomScaleNormal="100" workbookViewId="0">
      <selection activeCell="A3" sqref="A3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Week14!F1+1</f>
        <v>15</v>
      </c>
      <c r="G1" s="62">
        <f>Week14!G1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Week14!I3+1</f>
        <v>43561</v>
      </c>
      <c r="D3" s="51">
        <f t="shared" ref="D3:I3" si="0">C3+1</f>
        <v>43562</v>
      </c>
      <c r="E3" s="51">
        <f t="shared" si="0"/>
        <v>43563</v>
      </c>
      <c r="F3" s="51">
        <f t="shared" si="0"/>
        <v>43564</v>
      </c>
      <c r="G3" s="51">
        <f t="shared" si="0"/>
        <v>43565</v>
      </c>
      <c r="H3" s="51">
        <f t="shared" si="0"/>
        <v>43566</v>
      </c>
      <c r="I3" s="51">
        <f t="shared" si="0"/>
        <v>43567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24</v>
      </c>
      <c r="D6" s="29">
        <v>24</v>
      </c>
      <c r="E6" s="29">
        <v>24</v>
      </c>
      <c r="F6" s="29">
        <v>24</v>
      </c>
      <c r="G6" s="29">
        <v>24</v>
      </c>
      <c r="H6" s="29">
        <v>24</v>
      </c>
      <c r="I6" s="29">
        <v>24</v>
      </c>
      <c r="J6" s="33">
        <f t="shared" si="1"/>
        <v>168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24</v>
      </c>
      <c r="D10" s="30">
        <f t="shared" si="2"/>
        <v>24</v>
      </c>
      <c r="E10" s="30">
        <f t="shared" si="2"/>
        <v>24</v>
      </c>
      <c r="F10" s="30">
        <f t="shared" si="2"/>
        <v>24</v>
      </c>
      <c r="G10" s="30">
        <f t="shared" si="2"/>
        <v>24</v>
      </c>
      <c r="H10" s="30">
        <f t="shared" si="2"/>
        <v>24</v>
      </c>
      <c r="I10" s="30">
        <f t="shared" si="2"/>
        <v>24</v>
      </c>
      <c r="J10" s="36">
        <f t="shared" si="1"/>
        <v>168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0</v>
      </c>
      <c r="D11" s="30">
        <f t="shared" si="3"/>
        <v>0</v>
      </c>
      <c r="E11" s="30">
        <f t="shared" si="3"/>
        <v>0</v>
      </c>
      <c r="F11" s="30">
        <f t="shared" si="3"/>
        <v>0</v>
      </c>
      <c r="G11" s="30">
        <f t="shared" si="3"/>
        <v>0</v>
      </c>
      <c r="H11" s="30">
        <f t="shared" si="3"/>
        <v>0</v>
      </c>
      <c r="I11" s="30">
        <f t="shared" si="3"/>
        <v>0</v>
      </c>
      <c r="J11" s="36">
        <f t="shared" si="1"/>
        <v>0</v>
      </c>
      <c r="K11" s="36">
        <f>K5-K6</f>
        <v>168</v>
      </c>
      <c r="O11" s="53">
        <f>AVERAGE(J12,J26,J40,J56,J70,J86,J100)</f>
        <v>0.53632653061224489</v>
      </c>
    </row>
    <row r="12" spans="1:15" x14ac:dyDescent="0.2">
      <c r="A12" s="14"/>
      <c r="B12" s="38" t="s">
        <v>18</v>
      </c>
      <c r="C12" s="42">
        <f>((C5-C6-C8-C9)/C5)*100%</f>
        <v>0</v>
      </c>
      <c r="D12" s="42">
        <f t="shared" ref="D12:I12" si="4">(D5-D6-D8-D9)/D5</f>
        <v>0</v>
      </c>
      <c r="E12" s="42">
        <f t="shared" si="4"/>
        <v>0</v>
      </c>
      <c r="F12" s="42">
        <f t="shared" si="4"/>
        <v>0</v>
      </c>
      <c r="G12" s="42">
        <f t="shared" si="4"/>
        <v>0</v>
      </c>
      <c r="H12" s="42">
        <f t="shared" si="4"/>
        <v>0</v>
      </c>
      <c r="I12" s="42">
        <f t="shared" si="4"/>
        <v>0</v>
      </c>
      <c r="J12" s="43">
        <f t="shared" ref="J12:K12" si="5">(J5-J6-J8-J9)/J5</f>
        <v>0</v>
      </c>
      <c r="K12" s="43">
        <f t="shared" si="5"/>
        <v>1</v>
      </c>
      <c r="L12" s="53">
        <f>AVERAGE(J12,J26,J40)</f>
        <v>0</v>
      </c>
    </row>
    <row r="13" spans="1:15" x14ac:dyDescent="0.2">
      <c r="A13" s="14"/>
      <c r="B13" s="38" t="s">
        <v>19</v>
      </c>
      <c r="C13" s="42">
        <f t="shared" ref="C13:I13" si="6">(C5-C6-C8-C9-C7)/C5</f>
        <v>0</v>
      </c>
      <c r="D13" s="42">
        <f t="shared" si="6"/>
        <v>0</v>
      </c>
      <c r="E13" s="42">
        <f t="shared" si="6"/>
        <v>0</v>
      </c>
      <c r="F13" s="42">
        <f t="shared" si="6"/>
        <v>0</v>
      </c>
      <c r="G13" s="42">
        <f t="shared" si="6"/>
        <v>0</v>
      </c>
      <c r="H13" s="42">
        <f t="shared" si="6"/>
        <v>0</v>
      </c>
      <c r="I13" s="46">
        <f t="shared" si="6"/>
        <v>0</v>
      </c>
      <c r="J13" s="52">
        <f t="shared" ref="J13:K13" si="7">(J5-J6-J8-J9-J7)/J5</f>
        <v>0</v>
      </c>
      <c r="K13" s="47">
        <f t="shared" si="7"/>
        <v>1</v>
      </c>
      <c r="L13" s="53">
        <f>AVERAGE(J13,J27,J41)</f>
        <v>0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0</v>
      </c>
      <c r="D17" s="25">
        <f t="shared" si="9"/>
        <v>0</v>
      </c>
      <c r="E17" s="25">
        <f t="shared" si="9"/>
        <v>0</v>
      </c>
      <c r="F17" s="25">
        <f t="shared" si="9"/>
        <v>0</v>
      </c>
      <c r="G17" s="25">
        <f t="shared" si="9"/>
        <v>0</v>
      </c>
      <c r="H17" s="25">
        <f t="shared" si="9"/>
        <v>0</v>
      </c>
      <c r="I17" s="45">
        <f t="shared" si="9"/>
        <v>0</v>
      </c>
      <c r="J17" s="44">
        <f t="shared" ref="J17:K17" si="10">IF(J14=0,J13,((J5-J6-J8-J9-J7)/J5)/J14)</f>
        <v>0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24</v>
      </c>
      <c r="D20" s="29">
        <v>24</v>
      </c>
      <c r="E20" s="29">
        <v>24</v>
      </c>
      <c r="F20" s="29">
        <v>24</v>
      </c>
      <c r="G20" s="29">
        <v>24</v>
      </c>
      <c r="H20" s="29">
        <v>24</v>
      </c>
      <c r="I20" s="29">
        <v>24</v>
      </c>
      <c r="J20" s="35">
        <f t="shared" si="11"/>
        <v>168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24</v>
      </c>
      <c r="D24" s="30">
        <f t="shared" si="12"/>
        <v>24</v>
      </c>
      <c r="E24" s="30">
        <f t="shared" si="12"/>
        <v>24</v>
      </c>
      <c r="F24" s="30">
        <f t="shared" si="12"/>
        <v>24</v>
      </c>
      <c r="G24" s="30">
        <f t="shared" si="12"/>
        <v>24</v>
      </c>
      <c r="H24" s="30">
        <f t="shared" si="12"/>
        <v>24</v>
      </c>
      <c r="I24" s="30">
        <f t="shared" si="12"/>
        <v>24</v>
      </c>
      <c r="J24" s="36">
        <f t="shared" si="11"/>
        <v>168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0</v>
      </c>
      <c r="D25" s="30">
        <f t="shared" si="13"/>
        <v>0</v>
      </c>
      <c r="E25" s="30">
        <f t="shared" si="13"/>
        <v>0</v>
      </c>
      <c r="F25" s="30">
        <f t="shared" si="13"/>
        <v>0</v>
      </c>
      <c r="G25" s="30">
        <f t="shared" si="13"/>
        <v>0</v>
      </c>
      <c r="H25" s="30">
        <f t="shared" si="13"/>
        <v>0</v>
      </c>
      <c r="I25" s="30">
        <f t="shared" si="13"/>
        <v>0</v>
      </c>
      <c r="J25" s="36">
        <f t="shared" si="11"/>
        <v>0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0</v>
      </c>
      <c r="D26" s="42">
        <f t="shared" ref="D26:I26" si="14">(D19-D20-D22-D23)/D19</f>
        <v>0</v>
      </c>
      <c r="E26" s="42">
        <f t="shared" si="14"/>
        <v>0</v>
      </c>
      <c r="F26" s="42">
        <f t="shared" si="14"/>
        <v>0</v>
      </c>
      <c r="G26" s="42">
        <f t="shared" si="14"/>
        <v>0</v>
      </c>
      <c r="H26" s="42">
        <f t="shared" si="14"/>
        <v>0</v>
      </c>
      <c r="I26" s="42">
        <f t="shared" si="14"/>
        <v>0</v>
      </c>
      <c r="J26" s="43">
        <f>(J19-J20-J22-J23)/J19</f>
        <v>0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0</v>
      </c>
      <c r="D27" s="42">
        <f t="shared" si="15"/>
        <v>0</v>
      </c>
      <c r="E27" s="42">
        <f t="shared" si="15"/>
        <v>0</v>
      </c>
      <c r="F27" s="42">
        <f t="shared" si="15"/>
        <v>0</v>
      </c>
      <c r="G27" s="42">
        <f t="shared" si="15"/>
        <v>0</v>
      </c>
      <c r="H27" s="42">
        <f t="shared" si="15"/>
        <v>0</v>
      </c>
      <c r="I27" s="46">
        <f t="shared" si="15"/>
        <v>0</v>
      </c>
      <c r="J27" s="52">
        <f>(J19-J20-J22-J23-J21)/J19</f>
        <v>0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0</v>
      </c>
      <c r="D31" s="25">
        <f t="shared" si="17"/>
        <v>0</v>
      </c>
      <c r="E31" s="25">
        <f t="shared" si="17"/>
        <v>0</v>
      </c>
      <c r="F31" s="25">
        <f t="shared" si="17"/>
        <v>0</v>
      </c>
      <c r="G31" s="25">
        <f t="shared" si="17"/>
        <v>0</v>
      </c>
      <c r="H31" s="25">
        <f t="shared" si="17"/>
        <v>0</v>
      </c>
      <c r="I31" s="45">
        <f t="shared" si="17"/>
        <v>0</v>
      </c>
      <c r="J31" s="44">
        <f t="shared" ref="J31:K31" si="18">IF(J28=0,J27,((J19-J20-J22-J23-J21)/J19)/J28)</f>
        <v>0</v>
      </c>
      <c r="K31" s="44">
        <f t="shared" si="18"/>
        <v>1</v>
      </c>
      <c r="L31" s="55">
        <f>(J28+J40+J56+J72+J116)/5</f>
        <v>0.37555952380952384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24</v>
      </c>
      <c r="D34" s="29">
        <v>24</v>
      </c>
      <c r="E34" s="29">
        <v>24</v>
      </c>
      <c r="F34" s="29">
        <v>24</v>
      </c>
      <c r="G34" s="29">
        <v>24</v>
      </c>
      <c r="H34" s="29">
        <v>24</v>
      </c>
      <c r="I34" s="29">
        <v>24</v>
      </c>
      <c r="J34" s="33">
        <f t="shared" si="19"/>
        <v>168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24</v>
      </c>
      <c r="D38" s="30">
        <f t="shared" si="20"/>
        <v>24</v>
      </c>
      <c r="E38" s="30">
        <f t="shared" si="20"/>
        <v>24</v>
      </c>
      <c r="F38" s="30">
        <f t="shared" si="20"/>
        <v>24</v>
      </c>
      <c r="G38" s="30">
        <f t="shared" si="20"/>
        <v>24</v>
      </c>
      <c r="H38" s="30">
        <f t="shared" si="20"/>
        <v>24</v>
      </c>
      <c r="I38" s="30">
        <f t="shared" si="20"/>
        <v>24</v>
      </c>
      <c r="J38" s="34">
        <f t="shared" si="19"/>
        <v>168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0</v>
      </c>
      <c r="D39" s="30">
        <f t="shared" si="21"/>
        <v>0</v>
      </c>
      <c r="E39" s="30">
        <f t="shared" si="21"/>
        <v>0</v>
      </c>
      <c r="F39" s="30">
        <f t="shared" si="21"/>
        <v>0</v>
      </c>
      <c r="G39" s="30">
        <f t="shared" si="21"/>
        <v>0</v>
      </c>
      <c r="H39" s="30">
        <f t="shared" si="21"/>
        <v>0</v>
      </c>
      <c r="I39" s="30">
        <f t="shared" si="21"/>
        <v>0</v>
      </c>
      <c r="J39" s="34">
        <f t="shared" si="19"/>
        <v>0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0</v>
      </c>
      <c r="D40" s="42">
        <f t="shared" ref="D40:I40" si="22">(D33-D34-D36-D37)/D33</f>
        <v>0</v>
      </c>
      <c r="E40" s="42">
        <f t="shared" si="22"/>
        <v>0</v>
      </c>
      <c r="F40" s="42">
        <f t="shared" si="22"/>
        <v>0</v>
      </c>
      <c r="G40" s="42">
        <f t="shared" si="22"/>
        <v>0</v>
      </c>
      <c r="H40" s="42">
        <f t="shared" si="22"/>
        <v>0</v>
      </c>
      <c r="I40" s="42">
        <f t="shared" si="22"/>
        <v>0</v>
      </c>
      <c r="J40" s="43">
        <f>(J33-J34-J36-J37)/J33</f>
        <v>0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0</v>
      </c>
      <c r="D41" s="42">
        <f t="shared" si="23"/>
        <v>0</v>
      </c>
      <c r="E41" s="42">
        <f t="shared" si="23"/>
        <v>0</v>
      </c>
      <c r="F41" s="42">
        <f t="shared" si="23"/>
        <v>0</v>
      </c>
      <c r="G41" s="42">
        <f t="shared" si="23"/>
        <v>0</v>
      </c>
      <c r="H41" s="42">
        <f t="shared" si="23"/>
        <v>0</v>
      </c>
      <c r="I41" s="46">
        <f t="shared" si="23"/>
        <v>0</v>
      </c>
      <c r="J41" s="52">
        <f>(J33-J34-J36-J37-J35)/J33</f>
        <v>0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0</v>
      </c>
      <c r="D45" s="25">
        <f t="shared" si="25"/>
        <v>0</v>
      </c>
      <c r="E45" s="25">
        <f t="shared" si="25"/>
        <v>0</v>
      </c>
      <c r="F45" s="25">
        <f t="shared" si="25"/>
        <v>0</v>
      </c>
      <c r="G45" s="25">
        <f t="shared" si="25"/>
        <v>0</v>
      </c>
      <c r="H45" s="25">
        <f t="shared" si="25"/>
        <v>0</v>
      </c>
      <c r="I45" s="45">
        <f t="shared" si="25"/>
        <v>0</v>
      </c>
      <c r="J45" s="44">
        <f t="shared" ref="J45:K45" si="26">IF(J42=0,J41,((J33-J34-J36-J37-J35)/J33)/J42)</f>
        <v>0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43561</v>
      </c>
      <c r="D47" s="51">
        <f t="shared" ref="D47:I47" si="27">C47+1</f>
        <v>43562</v>
      </c>
      <c r="E47" s="51">
        <f t="shared" si="27"/>
        <v>43563</v>
      </c>
      <c r="F47" s="51">
        <f t="shared" si="27"/>
        <v>43564</v>
      </c>
      <c r="G47" s="51">
        <f t="shared" si="27"/>
        <v>43565</v>
      </c>
      <c r="H47" s="51">
        <f t="shared" si="27"/>
        <v>43566</v>
      </c>
      <c r="I47" s="51">
        <f t="shared" si="27"/>
        <v>43567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16.98</v>
      </c>
      <c r="E53" s="29">
        <v>0</v>
      </c>
      <c r="F53" s="29">
        <v>0</v>
      </c>
      <c r="G53" s="29">
        <v>3.55</v>
      </c>
      <c r="H53" s="29">
        <v>0</v>
      </c>
      <c r="I53" s="29">
        <v>0</v>
      </c>
      <c r="J53" s="35">
        <f t="shared" si="28"/>
        <v>20.53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16.98</v>
      </c>
      <c r="E54" s="30">
        <f t="shared" si="29"/>
        <v>0</v>
      </c>
      <c r="F54" s="30">
        <f t="shared" si="29"/>
        <v>0</v>
      </c>
      <c r="G54" s="30">
        <f t="shared" si="29"/>
        <v>3.55</v>
      </c>
      <c r="H54" s="30">
        <f t="shared" si="29"/>
        <v>0</v>
      </c>
      <c r="I54" s="30">
        <f t="shared" si="29"/>
        <v>0</v>
      </c>
      <c r="J54" s="36">
        <f t="shared" si="28"/>
        <v>20.53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7.02</v>
      </c>
      <c r="E55" s="30">
        <f t="shared" si="30"/>
        <v>24</v>
      </c>
      <c r="F55" s="30">
        <f t="shared" si="30"/>
        <v>24</v>
      </c>
      <c r="G55" s="30">
        <f t="shared" si="30"/>
        <v>20.45</v>
      </c>
      <c r="H55" s="30">
        <f t="shared" si="30"/>
        <v>24</v>
      </c>
      <c r="I55" s="30">
        <f t="shared" si="30"/>
        <v>24</v>
      </c>
      <c r="J55" s="36">
        <f t="shared" si="28"/>
        <v>147.47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0.29249999999999998</v>
      </c>
      <c r="E56" s="42">
        <f t="shared" si="31"/>
        <v>1</v>
      </c>
      <c r="F56" s="42">
        <f t="shared" si="31"/>
        <v>1</v>
      </c>
      <c r="G56" s="42">
        <f t="shared" si="31"/>
        <v>0.8520833333333333</v>
      </c>
      <c r="H56" s="42">
        <f t="shared" si="31"/>
        <v>1</v>
      </c>
      <c r="I56" s="42">
        <f t="shared" si="31"/>
        <v>1</v>
      </c>
      <c r="J56" s="43">
        <f>(J49-J50-J52-J53)/J49</f>
        <v>0.87779761904761899</v>
      </c>
      <c r="K56" s="43">
        <f>(K49-K50-K52-K53)/K49</f>
        <v>1</v>
      </c>
      <c r="L56" s="53">
        <f>AVERAGE(J56,J70)</f>
        <v>0.92160714285714285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0.29249999999999998</v>
      </c>
      <c r="E57" s="42">
        <f t="shared" si="32"/>
        <v>1</v>
      </c>
      <c r="F57" s="42">
        <f t="shared" si="32"/>
        <v>1</v>
      </c>
      <c r="G57" s="42">
        <f t="shared" si="32"/>
        <v>0.8520833333333333</v>
      </c>
      <c r="H57" s="42">
        <f t="shared" si="32"/>
        <v>1</v>
      </c>
      <c r="I57" s="46">
        <f t="shared" si="32"/>
        <v>1</v>
      </c>
      <c r="J57" s="52">
        <f>(J49-J50-J52-J53-J51)/J49</f>
        <v>0.87779761904761899</v>
      </c>
      <c r="K57" s="47">
        <f>(K49-K50-K52-K53-K51)/K49</f>
        <v>1</v>
      </c>
      <c r="L57" s="53">
        <f>AVERAGE(J57,J71)</f>
        <v>0.92160714285714285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0.29249999999999998</v>
      </c>
      <c r="E61" s="25">
        <f t="shared" si="34"/>
        <v>1</v>
      </c>
      <c r="F61" s="25">
        <f t="shared" si="34"/>
        <v>1</v>
      </c>
      <c r="G61" s="25">
        <f t="shared" si="34"/>
        <v>0.8520833333333333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0.87779761904761899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5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5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5" x14ac:dyDescent="0.2">
      <c r="A67" s="12"/>
      <c r="B67" s="13" t="s">
        <v>17</v>
      </c>
      <c r="C67" s="29">
        <v>0</v>
      </c>
      <c r="D67" s="29">
        <f>3.68+0.55</f>
        <v>4.2300000000000004</v>
      </c>
      <c r="E67" s="29">
        <v>0</v>
      </c>
      <c r="F67" s="29">
        <v>0</v>
      </c>
      <c r="G67" s="29">
        <v>1.58</v>
      </c>
      <c r="H67" s="29">
        <v>0</v>
      </c>
      <c r="I67" s="29">
        <v>0</v>
      </c>
      <c r="J67" s="35">
        <f t="shared" si="36"/>
        <v>5.8100000000000005</v>
      </c>
      <c r="K67" s="35">
        <v>0</v>
      </c>
    </row>
    <row r="68" spans="1:15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4.2300000000000004</v>
      </c>
      <c r="E68" s="30">
        <f t="shared" si="37"/>
        <v>0</v>
      </c>
      <c r="F68" s="30">
        <f t="shared" si="37"/>
        <v>0</v>
      </c>
      <c r="G68" s="30">
        <f t="shared" si="37"/>
        <v>1.58</v>
      </c>
      <c r="H68" s="30">
        <f t="shared" si="37"/>
        <v>0</v>
      </c>
      <c r="I68" s="30">
        <f t="shared" si="37"/>
        <v>0</v>
      </c>
      <c r="J68" s="36">
        <f t="shared" si="36"/>
        <v>5.8100000000000005</v>
      </c>
      <c r="K68" s="36">
        <f>K64+K66+K67</f>
        <v>0</v>
      </c>
      <c r="L68" s="49"/>
    </row>
    <row r="69" spans="1:15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19.77</v>
      </c>
      <c r="E69" s="30">
        <f t="shared" si="38"/>
        <v>24</v>
      </c>
      <c r="F69" s="30">
        <f t="shared" si="38"/>
        <v>24</v>
      </c>
      <c r="G69" s="30">
        <f t="shared" si="38"/>
        <v>22.42</v>
      </c>
      <c r="H69" s="30">
        <f t="shared" si="38"/>
        <v>24</v>
      </c>
      <c r="I69" s="30">
        <f t="shared" si="38"/>
        <v>24</v>
      </c>
      <c r="J69" s="36">
        <f t="shared" si="36"/>
        <v>162.19</v>
      </c>
      <c r="K69" s="36">
        <f>K63-K68</f>
        <v>168</v>
      </c>
    </row>
    <row r="70" spans="1:15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0.82374999999999998</v>
      </c>
      <c r="E70" s="42">
        <f t="shared" si="39"/>
        <v>1</v>
      </c>
      <c r="F70" s="42">
        <f t="shared" si="39"/>
        <v>1</v>
      </c>
      <c r="G70" s="42">
        <f t="shared" si="39"/>
        <v>0.9341666666666667</v>
      </c>
      <c r="H70" s="42">
        <f t="shared" si="39"/>
        <v>1</v>
      </c>
      <c r="I70" s="42">
        <f t="shared" si="39"/>
        <v>1</v>
      </c>
      <c r="J70" s="43">
        <f>(J63-J64-J66-J67)/J63</f>
        <v>0.9654166666666667</v>
      </c>
      <c r="K70" s="43">
        <f>(K63-K64-K66-K67)/K63</f>
        <v>1</v>
      </c>
    </row>
    <row r="71" spans="1:15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0.82374999999999998</v>
      </c>
      <c r="E71" s="42">
        <f t="shared" si="40"/>
        <v>1</v>
      </c>
      <c r="F71" s="42">
        <f t="shared" si="40"/>
        <v>1</v>
      </c>
      <c r="G71" s="42">
        <f t="shared" si="40"/>
        <v>0.9341666666666667</v>
      </c>
      <c r="H71" s="42">
        <f t="shared" si="40"/>
        <v>1</v>
      </c>
      <c r="I71" s="46">
        <f t="shared" si="40"/>
        <v>1</v>
      </c>
      <c r="J71" s="52">
        <f>(J63-J64-J66-J67-J65)/J63</f>
        <v>0.9654166666666667</v>
      </c>
      <c r="K71" s="47">
        <f>(K63-K64-K66-K67-K65)/K63</f>
        <v>1</v>
      </c>
      <c r="L71" s="49"/>
    </row>
    <row r="72" spans="1:15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5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5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5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0.82374999999999998</v>
      </c>
      <c r="E75" s="25">
        <f t="shared" si="42"/>
        <v>1</v>
      </c>
      <c r="F75" s="25">
        <f t="shared" si="42"/>
        <v>1</v>
      </c>
      <c r="G75" s="25">
        <f t="shared" si="42"/>
        <v>0.9341666666666667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0.9654166666666667</v>
      </c>
      <c r="K75" s="44">
        <f t="shared" si="43"/>
        <v>1</v>
      </c>
    </row>
    <row r="76" spans="1:15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5" ht="13.5" thickTop="1" x14ac:dyDescent="0.2">
      <c r="A77" s="21"/>
      <c r="B77" s="5"/>
      <c r="C77" s="51">
        <f>C47</f>
        <v>43561</v>
      </c>
      <c r="D77" s="51">
        <f t="shared" ref="D77:I77" si="44">C77+1</f>
        <v>43562</v>
      </c>
      <c r="E77" s="51">
        <f t="shared" si="44"/>
        <v>43563</v>
      </c>
      <c r="F77" s="51">
        <f t="shared" si="44"/>
        <v>43564</v>
      </c>
      <c r="G77" s="51">
        <f t="shared" si="44"/>
        <v>43565</v>
      </c>
      <c r="H77" s="51">
        <f t="shared" si="44"/>
        <v>43566</v>
      </c>
      <c r="I77" s="51">
        <f t="shared" si="44"/>
        <v>43567</v>
      </c>
      <c r="J77" s="20" t="s">
        <v>12</v>
      </c>
      <c r="K77" s="20"/>
    </row>
    <row r="78" spans="1:15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5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  <c r="O79" s="4">
        <v>3.16</v>
      </c>
    </row>
    <row r="80" spans="1:15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  <c r="O80" s="4">
        <f>60-16</f>
        <v>44</v>
      </c>
    </row>
    <row r="81" spans="1:15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0.08</v>
      </c>
      <c r="J81" s="35">
        <f t="shared" si="45"/>
        <v>0.08</v>
      </c>
      <c r="K81" s="35">
        <v>0</v>
      </c>
      <c r="O81" s="4">
        <f>O80/60</f>
        <v>0.73333333333333328</v>
      </c>
    </row>
    <row r="82" spans="1:15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5" x14ac:dyDescent="0.2">
      <c r="A83" s="12"/>
      <c r="B83" s="13" t="s">
        <v>17</v>
      </c>
      <c r="C83" s="29">
        <v>0</v>
      </c>
      <c r="D83" s="29">
        <f>5.4+0.87</f>
        <v>6.2700000000000005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6.2700000000000005</v>
      </c>
      <c r="K83" s="35">
        <v>0</v>
      </c>
    </row>
    <row r="84" spans="1:15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6.2700000000000005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6.2700000000000005</v>
      </c>
      <c r="K84" s="36">
        <f>K80+K82+K83</f>
        <v>0</v>
      </c>
    </row>
    <row r="85" spans="1:15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17.73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161.73000000000002</v>
      </c>
      <c r="K85" s="36">
        <f>K79-K84</f>
        <v>168</v>
      </c>
    </row>
    <row r="86" spans="1:15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0.73875000000000002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0.96267857142857138</v>
      </c>
      <c r="K86" s="43">
        <f>(K79-K80-K82-K83)/K79</f>
        <v>1</v>
      </c>
      <c r="L86" s="53">
        <f>AVERAGE(J86,J100)</f>
        <v>0.95553571428571438</v>
      </c>
    </row>
    <row r="87" spans="1:15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0.73875000000000002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0.9966666666666667</v>
      </c>
      <c r="J87" s="52">
        <f>(J79-J80-J82-J83-J81)/J79</f>
        <v>0.96220238095238086</v>
      </c>
      <c r="K87" s="47">
        <f>(K79-K80-K82-K83-K81)/K79</f>
        <v>1</v>
      </c>
      <c r="L87" s="53">
        <f>AVERAGE(J87,J101)</f>
        <v>0.93584325396825396</v>
      </c>
    </row>
    <row r="88" spans="1:15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5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5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5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0.73875000000000002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0.9966666666666667</v>
      </c>
      <c r="J91" s="44">
        <f t="shared" ref="J91:K91" si="52">IF(J88=0,J87,((J79-J80-J82-J83-J81)/J79)/J88)</f>
        <v>0.96220238095238086</v>
      </c>
      <c r="K91" s="44">
        <f t="shared" si="52"/>
        <v>1</v>
      </c>
    </row>
    <row r="92" spans="1:15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5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5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5" x14ac:dyDescent="0.2">
      <c r="A95" s="12"/>
      <c r="B95" s="13" t="s">
        <v>14</v>
      </c>
      <c r="C95" s="29">
        <f>55/60</f>
        <v>0.91666666666666663</v>
      </c>
      <c r="D95" s="29">
        <v>3.07</v>
      </c>
      <c r="E95" s="29">
        <v>0</v>
      </c>
      <c r="F95" s="29">
        <v>2.5499999999999998</v>
      </c>
      <c r="G95" s="29">
        <v>0</v>
      </c>
      <c r="H95" s="29">
        <v>0</v>
      </c>
      <c r="I95" s="29">
        <v>0</v>
      </c>
      <c r="J95" s="35">
        <f t="shared" si="53"/>
        <v>6.5366666666666662</v>
      </c>
      <c r="K95" s="35">
        <v>0</v>
      </c>
    </row>
    <row r="96" spans="1:15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4.6500000000000004</v>
      </c>
      <c r="E97" s="29">
        <v>0</v>
      </c>
      <c r="F97" s="29">
        <v>0</v>
      </c>
      <c r="G97" s="29">
        <f>2.8+1.22</f>
        <v>4.0199999999999996</v>
      </c>
      <c r="H97" s="29">
        <v>0</v>
      </c>
      <c r="I97" s="29">
        <v>0</v>
      </c>
      <c r="J97" s="35">
        <f t="shared" si="53"/>
        <v>8.67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4.6500000000000004</v>
      </c>
      <c r="E98" s="30">
        <f t="shared" si="54"/>
        <v>0</v>
      </c>
      <c r="F98" s="30">
        <f t="shared" si="54"/>
        <v>0</v>
      </c>
      <c r="G98" s="30">
        <f t="shared" si="54"/>
        <v>4.0199999999999996</v>
      </c>
      <c r="H98" s="30">
        <f t="shared" si="54"/>
        <v>0</v>
      </c>
      <c r="I98" s="30">
        <f t="shared" si="54"/>
        <v>0</v>
      </c>
      <c r="J98" s="36">
        <f t="shared" si="53"/>
        <v>8.67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19.350000000000001</v>
      </c>
      <c r="E99" s="30">
        <f t="shared" si="55"/>
        <v>24</v>
      </c>
      <c r="F99" s="30">
        <f t="shared" si="55"/>
        <v>24</v>
      </c>
      <c r="G99" s="30">
        <f t="shared" si="55"/>
        <v>19.98</v>
      </c>
      <c r="H99" s="30">
        <f t="shared" si="55"/>
        <v>24</v>
      </c>
      <c r="I99" s="30">
        <f t="shared" si="55"/>
        <v>24</v>
      </c>
      <c r="J99" s="36">
        <f t="shared" si="53"/>
        <v>159.32999999999998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0.80625000000000002</v>
      </c>
      <c r="E100" s="42">
        <f t="shared" si="56"/>
        <v>1</v>
      </c>
      <c r="F100" s="42">
        <f t="shared" si="56"/>
        <v>1</v>
      </c>
      <c r="G100" s="42">
        <f t="shared" si="56"/>
        <v>0.83250000000000002</v>
      </c>
      <c r="H100" s="42">
        <f t="shared" si="56"/>
        <v>1</v>
      </c>
      <c r="I100" s="42">
        <f t="shared" si="56"/>
        <v>1</v>
      </c>
      <c r="J100" s="43">
        <f>(J93-J94-J96-J97)/J93</f>
        <v>0.94839285714285726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0.96180555555555547</v>
      </c>
      <c r="D101" s="42">
        <f t="shared" si="57"/>
        <v>0.67833333333333334</v>
      </c>
      <c r="E101" s="42">
        <f t="shared" si="57"/>
        <v>1</v>
      </c>
      <c r="F101" s="42">
        <f t="shared" si="57"/>
        <v>0.89374999999999993</v>
      </c>
      <c r="G101" s="42">
        <f t="shared" si="57"/>
        <v>0.83250000000000002</v>
      </c>
      <c r="H101" s="42">
        <f t="shared" si="57"/>
        <v>1</v>
      </c>
      <c r="I101" s="46">
        <f t="shared" si="57"/>
        <v>1</v>
      </c>
      <c r="J101" s="52">
        <f>(J93-J94-J96-J97-J95)/J93</f>
        <v>0.90948412698412706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1</v>
      </c>
      <c r="H103" s="48">
        <v>0</v>
      </c>
      <c r="I103" s="48">
        <v>0</v>
      </c>
      <c r="J103" s="40">
        <f>SUM(C103:I103)</f>
        <v>1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0.83250000000000002</v>
      </c>
      <c r="H104" s="58">
        <f t="shared" si="58"/>
        <v>1</v>
      </c>
      <c r="I104" s="59">
        <f t="shared" si="58"/>
        <v>1</v>
      </c>
      <c r="J104" s="60">
        <f>SUM(C104:I104)</f>
        <v>6.8324999999999996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0.96180555555555547</v>
      </c>
      <c r="D105" s="25">
        <f t="shared" si="59"/>
        <v>0.67833333333333334</v>
      </c>
      <c r="E105" s="25">
        <f t="shared" si="59"/>
        <v>1</v>
      </c>
      <c r="F105" s="25">
        <f t="shared" si="59"/>
        <v>0.89374999999999993</v>
      </c>
      <c r="G105" s="25">
        <f t="shared" si="59"/>
        <v>0.83250000000000002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0.90948412698412706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43561</v>
      </c>
      <c r="D107" s="51">
        <f t="shared" ref="D107:I107" si="61">C107+1</f>
        <v>43562</v>
      </c>
      <c r="E107" s="51">
        <f t="shared" si="61"/>
        <v>43563</v>
      </c>
      <c r="F107" s="51">
        <f t="shared" si="61"/>
        <v>43564</v>
      </c>
      <c r="G107" s="51">
        <f t="shared" si="61"/>
        <v>43565</v>
      </c>
      <c r="H107" s="51">
        <f t="shared" si="61"/>
        <v>43566</v>
      </c>
      <c r="I107" s="51">
        <f t="shared" si="61"/>
        <v>43567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43561</v>
      </c>
      <c r="D123" s="51">
        <f t="shared" ref="D123:I123" si="72">C123+1</f>
        <v>43562</v>
      </c>
      <c r="E123" s="51">
        <f t="shared" si="72"/>
        <v>43563</v>
      </c>
      <c r="F123" s="51">
        <f t="shared" si="72"/>
        <v>43564</v>
      </c>
      <c r="G123" s="51">
        <f t="shared" si="72"/>
        <v>43565</v>
      </c>
      <c r="H123" s="51">
        <f t="shared" si="72"/>
        <v>43566</v>
      </c>
      <c r="I123" s="51">
        <f t="shared" si="72"/>
        <v>43567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73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1</v>
      </c>
      <c r="D133" s="42">
        <f t="shared" si="77"/>
        <v>1</v>
      </c>
      <c r="E133" s="42">
        <f t="shared" si="77"/>
        <v>1</v>
      </c>
      <c r="F133" s="42">
        <f t="shared" si="77"/>
        <v>1</v>
      </c>
      <c r="G133" s="42">
        <f t="shared" si="77"/>
        <v>1</v>
      </c>
      <c r="H133" s="42">
        <f t="shared" si="77"/>
        <v>1</v>
      </c>
      <c r="I133" s="46">
        <f t="shared" si="77"/>
        <v>1</v>
      </c>
      <c r="J133" s="52">
        <f>(J125-J126-J128-J129-J127)/J125</f>
        <v>1</v>
      </c>
      <c r="K133" s="47">
        <f>(K125-K126-K128-K129-K127)/K125</f>
        <v>1</v>
      </c>
      <c r="L133" s="53">
        <f>AVERAGE(J133,J147,J161,J175,J189)</f>
        <v>1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1</v>
      </c>
      <c r="D137" s="25">
        <f t="shared" si="79"/>
        <v>1</v>
      </c>
      <c r="E137" s="25">
        <f t="shared" si="79"/>
        <v>1</v>
      </c>
      <c r="F137" s="25">
        <f t="shared" si="79"/>
        <v>1</v>
      </c>
      <c r="G137" s="25">
        <f t="shared" si="79"/>
        <v>1</v>
      </c>
      <c r="H137" s="25">
        <f t="shared" si="79"/>
        <v>1</v>
      </c>
      <c r="I137" s="45">
        <f t="shared" si="79"/>
        <v>1</v>
      </c>
      <c r="J137" s="44">
        <f t="shared" ref="J137:K137" si="80">IF(J134=0,J133,((J125-J126-J128-J129-J127)/J125)/J134)</f>
        <v>1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81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>(J139-J140-J142-J143)/J139</f>
        <v>1</v>
      </c>
      <c r="K146" s="43">
        <f t="shared" ref="K146" si="85"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1</v>
      </c>
      <c r="D147" s="42">
        <f t="shared" si="86"/>
        <v>1</v>
      </c>
      <c r="E147" s="42">
        <f t="shared" si="86"/>
        <v>1</v>
      </c>
      <c r="F147" s="42">
        <f t="shared" si="86"/>
        <v>1</v>
      </c>
      <c r="G147" s="42">
        <f t="shared" si="86"/>
        <v>1</v>
      </c>
      <c r="H147" s="42">
        <f t="shared" si="86"/>
        <v>1</v>
      </c>
      <c r="I147" s="46">
        <f t="shared" si="86"/>
        <v>1</v>
      </c>
      <c r="J147" s="52">
        <f>(J139-J140-J142-J143-J141)/J139</f>
        <v>1</v>
      </c>
      <c r="K147" s="47">
        <f t="shared" ref="K147" si="87"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1</v>
      </c>
      <c r="D151" s="25">
        <f t="shared" si="89"/>
        <v>1</v>
      </c>
      <c r="E151" s="25">
        <f t="shared" si="89"/>
        <v>1</v>
      </c>
      <c r="F151" s="25">
        <f t="shared" si="89"/>
        <v>1</v>
      </c>
      <c r="G151" s="25">
        <f t="shared" si="89"/>
        <v>1</v>
      </c>
      <c r="H151" s="25">
        <f t="shared" si="89"/>
        <v>1</v>
      </c>
      <c r="I151" s="45">
        <f t="shared" si="89"/>
        <v>1</v>
      </c>
      <c r="J151" s="44">
        <f t="shared" ref="J151:K151" si="90">IF(J148=0,J147,((J139-J140-J142-J143-J141)/J139)/J148)</f>
        <v>1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1"/>
        <v>0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91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0</v>
      </c>
      <c r="G158" s="30">
        <f t="shared" si="92"/>
        <v>0</v>
      </c>
      <c r="H158" s="30">
        <f t="shared" si="92"/>
        <v>0</v>
      </c>
      <c r="I158" s="30">
        <f t="shared" si="92"/>
        <v>0</v>
      </c>
      <c r="J158" s="36">
        <f t="shared" si="9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24</v>
      </c>
      <c r="G159" s="30">
        <f t="shared" si="93"/>
        <v>24</v>
      </c>
      <c r="H159" s="30">
        <f t="shared" si="93"/>
        <v>24</v>
      </c>
      <c r="I159" s="30">
        <f t="shared" si="93"/>
        <v>24</v>
      </c>
      <c r="J159" s="36">
        <f t="shared" si="9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1</v>
      </c>
      <c r="G160" s="42">
        <f t="shared" si="94"/>
        <v>1</v>
      </c>
      <c r="H160" s="42">
        <f t="shared" si="94"/>
        <v>1</v>
      </c>
      <c r="I160" s="42">
        <f t="shared" si="94"/>
        <v>1</v>
      </c>
      <c r="J160" s="43">
        <f>(J153-J154-J156-J157)/J153</f>
        <v>1</v>
      </c>
      <c r="K160" s="43">
        <f t="shared" ref="K160" si="95"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96">(C153-C154-C156-C157-C155)/C153</f>
        <v>1</v>
      </c>
      <c r="D161" s="42">
        <f t="shared" si="96"/>
        <v>1</v>
      </c>
      <c r="E161" s="42">
        <f t="shared" si="96"/>
        <v>1</v>
      </c>
      <c r="F161" s="42">
        <f t="shared" si="96"/>
        <v>1</v>
      </c>
      <c r="G161" s="42">
        <f t="shared" si="96"/>
        <v>1</v>
      </c>
      <c r="H161" s="42">
        <f t="shared" si="96"/>
        <v>1</v>
      </c>
      <c r="I161" s="46">
        <f t="shared" si="96"/>
        <v>1</v>
      </c>
      <c r="J161" s="52">
        <f>(J153-J154-J156-J157-J155)/J153</f>
        <v>1</v>
      </c>
      <c r="K161" s="47">
        <f t="shared" ref="K161" si="97"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1</v>
      </c>
      <c r="D165" s="25">
        <f t="shared" si="99"/>
        <v>1</v>
      </c>
      <c r="E165" s="25">
        <f t="shared" si="99"/>
        <v>1</v>
      </c>
      <c r="F165" s="25">
        <f t="shared" si="99"/>
        <v>1</v>
      </c>
      <c r="G165" s="25">
        <f t="shared" si="99"/>
        <v>1</v>
      </c>
      <c r="H165" s="25">
        <f t="shared" si="99"/>
        <v>1</v>
      </c>
      <c r="I165" s="45">
        <f t="shared" si="99"/>
        <v>1</v>
      </c>
      <c r="J165" s="44">
        <f t="shared" ref="J165:K165" si="100">IF(J162=0,J161,((J153-J154-J156-J157-J155)/J153)/J162)</f>
        <v>1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1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101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0</v>
      </c>
      <c r="D172" s="30">
        <f t="shared" si="102"/>
        <v>0</v>
      </c>
      <c r="E172" s="30">
        <f t="shared" si="102"/>
        <v>0</v>
      </c>
      <c r="F172" s="30">
        <f t="shared" si="102"/>
        <v>0</v>
      </c>
      <c r="G172" s="30">
        <f t="shared" si="102"/>
        <v>0</v>
      </c>
      <c r="H172" s="30">
        <f t="shared" si="102"/>
        <v>0</v>
      </c>
      <c r="I172" s="30">
        <f t="shared" si="102"/>
        <v>0</v>
      </c>
      <c r="J172" s="36">
        <f t="shared" si="101"/>
        <v>0</v>
      </c>
      <c r="K172" s="36">
        <f>K168+K170+K171</f>
        <v>0</v>
      </c>
      <c r="L172" s="53">
        <f>AVERAGE(J86,J100)</f>
        <v>0.95553571428571438</v>
      </c>
    </row>
    <row r="173" spans="1:15" x14ac:dyDescent="0.2">
      <c r="A173" s="14"/>
      <c r="B173" s="15" t="s">
        <v>1</v>
      </c>
      <c r="C173" s="30">
        <f t="shared" ref="C173:I173" si="103">C167-C172</f>
        <v>24</v>
      </c>
      <c r="D173" s="30">
        <f t="shared" si="103"/>
        <v>24</v>
      </c>
      <c r="E173" s="30">
        <f t="shared" si="103"/>
        <v>24</v>
      </c>
      <c r="F173" s="30">
        <f t="shared" si="103"/>
        <v>24</v>
      </c>
      <c r="G173" s="30">
        <f t="shared" si="103"/>
        <v>24</v>
      </c>
      <c r="H173" s="30">
        <f t="shared" si="103"/>
        <v>24</v>
      </c>
      <c r="I173" s="30">
        <f t="shared" si="103"/>
        <v>24</v>
      </c>
      <c r="J173" s="36">
        <f t="shared" si="101"/>
        <v>168</v>
      </c>
      <c r="K173" s="36">
        <f>K167-K172</f>
        <v>168</v>
      </c>
      <c r="L173" s="53">
        <f>AVERAGE(J87,J101)</f>
        <v>0.93584325396825396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4">(D167-D168-D170-D171)/D167</f>
        <v>1</v>
      </c>
      <c r="E174" s="42">
        <f t="shared" si="104"/>
        <v>1</v>
      </c>
      <c r="F174" s="42">
        <f t="shared" si="104"/>
        <v>1</v>
      </c>
      <c r="G174" s="42">
        <f t="shared" si="104"/>
        <v>1</v>
      </c>
      <c r="H174" s="42">
        <f t="shared" si="104"/>
        <v>1</v>
      </c>
      <c r="I174" s="42">
        <f t="shared" si="104"/>
        <v>1</v>
      </c>
      <c r="J174" s="43">
        <f>(J167-J168-J170-J171)/J167</f>
        <v>1</v>
      </c>
      <c r="K174" s="43">
        <f t="shared" ref="K174" si="105"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106">(C167-C168-C170-C171-C169)/C167</f>
        <v>1</v>
      </c>
      <c r="D175" s="42">
        <f t="shared" si="106"/>
        <v>1</v>
      </c>
      <c r="E175" s="42">
        <f t="shared" si="106"/>
        <v>1</v>
      </c>
      <c r="F175" s="42">
        <f t="shared" si="106"/>
        <v>1</v>
      </c>
      <c r="G175" s="42">
        <f t="shared" si="106"/>
        <v>1</v>
      </c>
      <c r="H175" s="42">
        <f t="shared" si="106"/>
        <v>1</v>
      </c>
      <c r="I175" s="46">
        <f t="shared" si="106"/>
        <v>1</v>
      </c>
      <c r="J175" s="52">
        <f>(J167-J168-J170-J171-J169)/J167</f>
        <v>1</v>
      </c>
      <c r="K175" s="47">
        <f t="shared" ref="K175" si="107"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8">IF(C177&lt;1,C167,C167-C168-C169-C170-C171/C177)/24</f>
        <v>1</v>
      </c>
      <c r="D178" s="58">
        <f t="shared" si="108"/>
        <v>1</v>
      </c>
      <c r="E178" s="58">
        <f t="shared" si="108"/>
        <v>1</v>
      </c>
      <c r="F178" s="58">
        <f t="shared" si="108"/>
        <v>1</v>
      </c>
      <c r="G178" s="58">
        <f t="shared" si="108"/>
        <v>1</v>
      </c>
      <c r="H178" s="58">
        <f t="shared" si="108"/>
        <v>1</v>
      </c>
      <c r="I178" s="59">
        <f t="shared" si="10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9">IF(C176=0,C175,((C167-C168-C170-C171-C169)/C167)/C176)</f>
        <v>1</v>
      </c>
      <c r="D179" s="25">
        <f t="shared" si="109"/>
        <v>1</v>
      </c>
      <c r="E179" s="25">
        <f t="shared" si="109"/>
        <v>1</v>
      </c>
      <c r="F179" s="25">
        <f t="shared" si="109"/>
        <v>1</v>
      </c>
      <c r="G179" s="25">
        <f t="shared" si="109"/>
        <v>1</v>
      </c>
      <c r="H179" s="25">
        <f t="shared" si="109"/>
        <v>1</v>
      </c>
      <c r="I179" s="45">
        <f t="shared" si="109"/>
        <v>1</v>
      </c>
      <c r="J179" s="44">
        <f t="shared" ref="J179:K179" si="110">IF(J176=0,J175,((J167-J168-J170-J171-J169)/J167)/J176)</f>
        <v>1</v>
      </c>
      <c r="K179" s="44">
        <f t="shared" si="11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1"/>
        <v>0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11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2">C182+C184+C185</f>
        <v>0</v>
      </c>
      <c r="D186" s="30">
        <f t="shared" si="112"/>
        <v>0</v>
      </c>
      <c r="E186" s="30">
        <f t="shared" si="112"/>
        <v>0</v>
      </c>
      <c r="F186" s="30">
        <f t="shared" si="112"/>
        <v>0</v>
      </c>
      <c r="G186" s="30">
        <f t="shared" si="112"/>
        <v>0</v>
      </c>
      <c r="H186" s="30">
        <f t="shared" si="112"/>
        <v>0</v>
      </c>
      <c r="I186" s="30">
        <f t="shared" si="112"/>
        <v>0</v>
      </c>
      <c r="J186" s="36">
        <f t="shared" si="111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3">C181-C186</f>
        <v>24</v>
      </c>
      <c r="D187" s="30">
        <f t="shared" si="113"/>
        <v>24</v>
      </c>
      <c r="E187" s="30">
        <f t="shared" si="113"/>
        <v>24</v>
      </c>
      <c r="F187" s="30">
        <f t="shared" si="113"/>
        <v>24</v>
      </c>
      <c r="G187" s="30">
        <f t="shared" si="113"/>
        <v>24</v>
      </c>
      <c r="H187" s="30">
        <f t="shared" si="113"/>
        <v>24</v>
      </c>
      <c r="I187" s="30">
        <f t="shared" si="113"/>
        <v>24</v>
      </c>
      <c r="J187" s="36">
        <f t="shared" si="111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4">(D181-D182-D184-D185)/D181</f>
        <v>1</v>
      </c>
      <c r="E188" s="42">
        <f t="shared" si="114"/>
        <v>1</v>
      </c>
      <c r="F188" s="42">
        <f t="shared" si="114"/>
        <v>1</v>
      </c>
      <c r="G188" s="42">
        <f t="shared" si="114"/>
        <v>1</v>
      </c>
      <c r="H188" s="42">
        <f t="shared" si="114"/>
        <v>1</v>
      </c>
      <c r="I188" s="42">
        <f t="shared" si="114"/>
        <v>1</v>
      </c>
      <c r="J188" s="43">
        <f>(J181-J182-J184-J185)/J181</f>
        <v>1</v>
      </c>
      <c r="K188" s="43">
        <f t="shared" ref="K188" si="115"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6">(C181-C182-C184-C185-C183)/C181</f>
        <v>1</v>
      </c>
      <c r="D189" s="42">
        <f t="shared" si="116"/>
        <v>1</v>
      </c>
      <c r="E189" s="42">
        <f t="shared" si="116"/>
        <v>1</v>
      </c>
      <c r="F189" s="42">
        <f t="shared" si="116"/>
        <v>1</v>
      </c>
      <c r="G189" s="42">
        <f t="shared" si="116"/>
        <v>1</v>
      </c>
      <c r="H189" s="42">
        <f t="shared" si="116"/>
        <v>1</v>
      </c>
      <c r="I189" s="46">
        <f t="shared" si="116"/>
        <v>1</v>
      </c>
      <c r="J189" s="52">
        <f>(J181-J182-J184-J185-J183)/J181</f>
        <v>1</v>
      </c>
      <c r="K189" s="47">
        <f t="shared" ref="K189" si="117"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8">IF(C191&lt;1,C181,C181-C182-C183-C184-C185/C191)/24</f>
        <v>1</v>
      </c>
      <c r="D192" s="58">
        <f t="shared" si="118"/>
        <v>1</v>
      </c>
      <c r="E192" s="58">
        <f t="shared" si="118"/>
        <v>1</v>
      </c>
      <c r="F192" s="58">
        <f t="shared" si="118"/>
        <v>1</v>
      </c>
      <c r="G192" s="58">
        <f t="shared" si="118"/>
        <v>1</v>
      </c>
      <c r="H192" s="58">
        <f t="shared" si="118"/>
        <v>1</v>
      </c>
      <c r="I192" s="59">
        <f t="shared" si="11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9">IF(C190=0,C189,((C181-C182-C184-C185-C183)/C181)/C190)</f>
        <v>1</v>
      </c>
      <c r="D193" s="25">
        <f t="shared" si="119"/>
        <v>1</v>
      </c>
      <c r="E193" s="25">
        <f t="shared" si="119"/>
        <v>1</v>
      </c>
      <c r="F193" s="25">
        <f t="shared" si="119"/>
        <v>1</v>
      </c>
      <c r="G193" s="25">
        <f t="shared" si="119"/>
        <v>1</v>
      </c>
      <c r="H193" s="25">
        <f t="shared" si="119"/>
        <v>1</v>
      </c>
      <c r="I193" s="45">
        <f t="shared" si="119"/>
        <v>1</v>
      </c>
      <c r="J193" s="44">
        <f t="shared" ref="J193:K193" si="120">IF(J190=0,J189,((J181-J182-J184-J185-J183)/J181)/J190)</f>
        <v>1</v>
      </c>
      <c r="K193" s="44">
        <f t="shared" si="12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2"/>
  <dimension ref="A1:O194"/>
  <sheetViews>
    <sheetView showGridLines="0" zoomScaleNormal="100" workbookViewId="0">
      <selection activeCell="C15" sqref="C15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Week15!F1+1</f>
        <v>16</v>
      </c>
      <c r="G1" s="62">
        <f>Week15!G1</f>
        <v>2019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Week15!I3+1</f>
        <v>43568</v>
      </c>
      <c r="D3" s="51">
        <f t="shared" ref="D3:I3" si="0">C3+1</f>
        <v>43569</v>
      </c>
      <c r="E3" s="51">
        <f t="shared" si="0"/>
        <v>43570</v>
      </c>
      <c r="F3" s="51">
        <f t="shared" si="0"/>
        <v>43571</v>
      </c>
      <c r="G3" s="51">
        <f t="shared" si="0"/>
        <v>43572</v>
      </c>
      <c r="H3" s="51">
        <f t="shared" si="0"/>
        <v>43573</v>
      </c>
      <c r="I3" s="51">
        <f t="shared" si="0"/>
        <v>43574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24</v>
      </c>
      <c r="D6" s="29">
        <v>24</v>
      </c>
      <c r="E6" s="29">
        <v>24</v>
      </c>
      <c r="F6" s="29">
        <v>24</v>
      </c>
      <c r="G6" s="29">
        <v>24</v>
      </c>
      <c r="H6" s="29">
        <v>24</v>
      </c>
      <c r="I6" s="29">
        <v>24</v>
      </c>
      <c r="J6" s="33">
        <f t="shared" si="1"/>
        <v>168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24</v>
      </c>
      <c r="D10" s="30">
        <f t="shared" si="2"/>
        <v>24</v>
      </c>
      <c r="E10" s="30">
        <f t="shared" si="2"/>
        <v>24</v>
      </c>
      <c r="F10" s="30">
        <f t="shared" si="2"/>
        <v>24</v>
      </c>
      <c r="G10" s="30">
        <f t="shared" si="2"/>
        <v>24</v>
      </c>
      <c r="H10" s="30">
        <f t="shared" si="2"/>
        <v>24</v>
      </c>
      <c r="I10" s="30">
        <f t="shared" si="2"/>
        <v>24</v>
      </c>
      <c r="J10" s="36">
        <f t="shared" si="1"/>
        <v>168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0</v>
      </c>
      <c r="D11" s="30">
        <f t="shared" si="3"/>
        <v>0</v>
      </c>
      <c r="E11" s="30">
        <f t="shared" si="3"/>
        <v>0</v>
      </c>
      <c r="F11" s="30">
        <f t="shared" si="3"/>
        <v>0</v>
      </c>
      <c r="G11" s="30">
        <f t="shared" si="3"/>
        <v>0</v>
      </c>
      <c r="H11" s="30">
        <f t="shared" si="3"/>
        <v>0</v>
      </c>
      <c r="I11" s="30">
        <f t="shared" si="3"/>
        <v>0</v>
      </c>
      <c r="J11" s="36">
        <f t="shared" si="1"/>
        <v>0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0</v>
      </c>
      <c r="D12" s="42">
        <f t="shared" ref="D12:I12" si="4">(D5-D6-D8-D9)/D5</f>
        <v>0</v>
      </c>
      <c r="E12" s="42">
        <f t="shared" si="4"/>
        <v>0</v>
      </c>
      <c r="F12" s="42">
        <f t="shared" si="4"/>
        <v>0</v>
      </c>
      <c r="G12" s="42">
        <f t="shared" si="4"/>
        <v>0</v>
      </c>
      <c r="H12" s="42">
        <f t="shared" si="4"/>
        <v>0</v>
      </c>
      <c r="I12" s="42">
        <f t="shared" si="4"/>
        <v>0</v>
      </c>
      <c r="J12" s="43">
        <f t="shared" ref="J12:K12" si="5">(J5-J6-J8-J9)/J5</f>
        <v>0</v>
      </c>
      <c r="K12" s="43">
        <f t="shared" si="5"/>
        <v>1</v>
      </c>
      <c r="L12" s="53">
        <f>AVERAGE(J12,J26,J40)</f>
        <v>0</v>
      </c>
    </row>
    <row r="13" spans="1:13" x14ac:dyDescent="0.2">
      <c r="A13" s="14"/>
      <c r="B13" s="38" t="s">
        <v>19</v>
      </c>
      <c r="C13" s="42">
        <f t="shared" ref="C13:I13" si="6">(C5-C6-C8-C9-C7)/C5</f>
        <v>0</v>
      </c>
      <c r="D13" s="42">
        <f t="shared" si="6"/>
        <v>0</v>
      </c>
      <c r="E13" s="42">
        <f t="shared" si="6"/>
        <v>0</v>
      </c>
      <c r="F13" s="42">
        <f t="shared" si="6"/>
        <v>0</v>
      </c>
      <c r="G13" s="42">
        <f t="shared" si="6"/>
        <v>0</v>
      </c>
      <c r="H13" s="42">
        <f t="shared" si="6"/>
        <v>0</v>
      </c>
      <c r="I13" s="46">
        <f t="shared" si="6"/>
        <v>0</v>
      </c>
      <c r="J13" s="52">
        <f t="shared" ref="J13:K13" si="7">(J5-J6-J8-J9-J7)/J5</f>
        <v>0</v>
      </c>
      <c r="K13" s="47">
        <f t="shared" si="7"/>
        <v>1</v>
      </c>
      <c r="L13" s="53">
        <f>AVERAGE(J13,J27,J41)</f>
        <v>0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0</v>
      </c>
      <c r="D17" s="25">
        <f t="shared" si="9"/>
        <v>0</v>
      </c>
      <c r="E17" s="25">
        <f t="shared" si="9"/>
        <v>0</v>
      </c>
      <c r="F17" s="25">
        <f t="shared" si="9"/>
        <v>0</v>
      </c>
      <c r="G17" s="25">
        <f t="shared" si="9"/>
        <v>0</v>
      </c>
      <c r="H17" s="25">
        <f t="shared" si="9"/>
        <v>0</v>
      </c>
      <c r="I17" s="45">
        <f t="shared" si="9"/>
        <v>0</v>
      </c>
      <c r="J17" s="44">
        <f t="shared" ref="J17:K17" si="10">IF(J14=0,J13,((J5-J6-J8-J9-J7)/J5)/J14)</f>
        <v>0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24</v>
      </c>
      <c r="D20" s="29">
        <v>24</v>
      </c>
      <c r="E20" s="29">
        <v>24</v>
      </c>
      <c r="F20" s="29">
        <v>24</v>
      </c>
      <c r="G20" s="29">
        <v>24</v>
      </c>
      <c r="H20" s="29">
        <v>24</v>
      </c>
      <c r="I20" s="29">
        <v>24</v>
      </c>
      <c r="J20" s="35">
        <f t="shared" si="11"/>
        <v>168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24</v>
      </c>
      <c r="D24" s="30">
        <f t="shared" si="12"/>
        <v>24</v>
      </c>
      <c r="E24" s="30">
        <f t="shared" si="12"/>
        <v>24</v>
      </c>
      <c r="F24" s="30">
        <f t="shared" si="12"/>
        <v>24</v>
      </c>
      <c r="G24" s="30">
        <f t="shared" si="12"/>
        <v>24</v>
      </c>
      <c r="H24" s="30">
        <f t="shared" si="12"/>
        <v>24</v>
      </c>
      <c r="I24" s="30">
        <f t="shared" si="12"/>
        <v>24</v>
      </c>
      <c r="J24" s="36">
        <f t="shared" si="11"/>
        <v>168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0</v>
      </c>
      <c r="D25" s="30">
        <f t="shared" si="13"/>
        <v>0</v>
      </c>
      <c r="E25" s="30">
        <f t="shared" si="13"/>
        <v>0</v>
      </c>
      <c r="F25" s="30">
        <f t="shared" si="13"/>
        <v>0</v>
      </c>
      <c r="G25" s="30">
        <f t="shared" si="13"/>
        <v>0</v>
      </c>
      <c r="H25" s="30">
        <f t="shared" si="13"/>
        <v>0</v>
      </c>
      <c r="I25" s="30">
        <f t="shared" si="13"/>
        <v>0</v>
      </c>
      <c r="J25" s="36">
        <f t="shared" si="11"/>
        <v>0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0</v>
      </c>
      <c r="D26" s="42">
        <f t="shared" ref="D26:I26" si="14">(D19-D20-D22-D23)/D19</f>
        <v>0</v>
      </c>
      <c r="E26" s="42">
        <f t="shared" si="14"/>
        <v>0</v>
      </c>
      <c r="F26" s="42">
        <f t="shared" si="14"/>
        <v>0</v>
      </c>
      <c r="G26" s="42">
        <f t="shared" si="14"/>
        <v>0</v>
      </c>
      <c r="H26" s="42">
        <f t="shared" si="14"/>
        <v>0</v>
      </c>
      <c r="I26" s="42">
        <f t="shared" si="14"/>
        <v>0</v>
      </c>
      <c r="J26" s="43">
        <f>(J19-J20-J22-J23)/J19</f>
        <v>0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0</v>
      </c>
      <c r="D27" s="42">
        <f t="shared" si="15"/>
        <v>0</v>
      </c>
      <c r="E27" s="42">
        <f t="shared" si="15"/>
        <v>0</v>
      </c>
      <c r="F27" s="42">
        <f t="shared" si="15"/>
        <v>0</v>
      </c>
      <c r="G27" s="42">
        <f t="shared" si="15"/>
        <v>0</v>
      </c>
      <c r="H27" s="42">
        <f t="shared" si="15"/>
        <v>0</v>
      </c>
      <c r="I27" s="46">
        <f t="shared" si="15"/>
        <v>0</v>
      </c>
      <c r="J27" s="52">
        <f>(J19-J20-J22-J23-J21)/J19</f>
        <v>0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0</v>
      </c>
      <c r="D31" s="25">
        <f t="shared" si="17"/>
        <v>0</v>
      </c>
      <c r="E31" s="25">
        <f t="shared" si="17"/>
        <v>0</v>
      </c>
      <c r="F31" s="25">
        <f t="shared" si="17"/>
        <v>0</v>
      </c>
      <c r="G31" s="25">
        <f t="shared" si="17"/>
        <v>0</v>
      </c>
      <c r="H31" s="25">
        <f t="shared" si="17"/>
        <v>0</v>
      </c>
      <c r="I31" s="45">
        <f t="shared" si="17"/>
        <v>0</v>
      </c>
      <c r="J31" s="44">
        <f t="shared" ref="J31:K31" si="18">IF(J28=0,J27,((J19-J20-J22-J23-J21)/J19)/J28)</f>
        <v>0</v>
      </c>
      <c r="K31" s="44">
        <f t="shared" si="18"/>
        <v>1</v>
      </c>
      <c r="L31" s="55">
        <f>(J28+J40+J56+J72+J116)/5</f>
        <v>0.4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24</v>
      </c>
      <c r="D34" s="29">
        <v>24</v>
      </c>
      <c r="E34" s="29">
        <v>24</v>
      </c>
      <c r="F34" s="29">
        <v>24</v>
      </c>
      <c r="G34" s="29">
        <v>24</v>
      </c>
      <c r="H34" s="29">
        <v>24</v>
      </c>
      <c r="I34" s="29">
        <v>24</v>
      </c>
      <c r="J34" s="33">
        <f t="shared" si="19"/>
        <v>168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24</v>
      </c>
      <c r="D38" s="30">
        <f t="shared" si="20"/>
        <v>24</v>
      </c>
      <c r="E38" s="30">
        <f t="shared" si="20"/>
        <v>24</v>
      </c>
      <c r="F38" s="30">
        <f t="shared" si="20"/>
        <v>24</v>
      </c>
      <c r="G38" s="30">
        <f t="shared" si="20"/>
        <v>24</v>
      </c>
      <c r="H38" s="30">
        <f t="shared" si="20"/>
        <v>24</v>
      </c>
      <c r="I38" s="30">
        <f t="shared" si="20"/>
        <v>24</v>
      </c>
      <c r="J38" s="34">
        <f t="shared" si="19"/>
        <v>168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0</v>
      </c>
      <c r="D39" s="30">
        <f t="shared" si="21"/>
        <v>0</v>
      </c>
      <c r="E39" s="30">
        <f t="shared" si="21"/>
        <v>0</v>
      </c>
      <c r="F39" s="30">
        <f t="shared" si="21"/>
        <v>0</v>
      </c>
      <c r="G39" s="30">
        <f t="shared" si="21"/>
        <v>0</v>
      </c>
      <c r="H39" s="30">
        <f t="shared" si="21"/>
        <v>0</v>
      </c>
      <c r="I39" s="30">
        <f t="shared" si="21"/>
        <v>0</v>
      </c>
      <c r="J39" s="34">
        <f t="shared" si="19"/>
        <v>0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0</v>
      </c>
      <c r="D40" s="42">
        <f t="shared" ref="D40:I40" si="22">(D33-D34-D36-D37)/D33</f>
        <v>0</v>
      </c>
      <c r="E40" s="42">
        <f t="shared" si="22"/>
        <v>0</v>
      </c>
      <c r="F40" s="42">
        <f t="shared" si="22"/>
        <v>0</v>
      </c>
      <c r="G40" s="42">
        <f t="shared" si="22"/>
        <v>0</v>
      </c>
      <c r="H40" s="42">
        <f t="shared" si="22"/>
        <v>0</v>
      </c>
      <c r="I40" s="42">
        <f t="shared" si="22"/>
        <v>0</v>
      </c>
      <c r="J40" s="43">
        <f>(J33-J34-J36-J37)/J33</f>
        <v>0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0</v>
      </c>
      <c r="D41" s="42">
        <f t="shared" si="23"/>
        <v>0</v>
      </c>
      <c r="E41" s="42">
        <f t="shared" si="23"/>
        <v>0</v>
      </c>
      <c r="F41" s="42">
        <f t="shared" si="23"/>
        <v>0</v>
      </c>
      <c r="G41" s="42">
        <f t="shared" si="23"/>
        <v>0</v>
      </c>
      <c r="H41" s="42">
        <f t="shared" si="23"/>
        <v>0</v>
      </c>
      <c r="I41" s="46">
        <f t="shared" si="23"/>
        <v>0</v>
      </c>
      <c r="J41" s="52">
        <f>(J33-J34-J36-J37-J35)/J33</f>
        <v>0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0</v>
      </c>
      <c r="D45" s="25">
        <f t="shared" si="25"/>
        <v>0</v>
      </c>
      <c r="E45" s="25">
        <f t="shared" si="25"/>
        <v>0</v>
      </c>
      <c r="F45" s="25">
        <f t="shared" si="25"/>
        <v>0</v>
      </c>
      <c r="G45" s="25">
        <f t="shared" si="25"/>
        <v>0</v>
      </c>
      <c r="H45" s="25">
        <f t="shared" si="25"/>
        <v>0</v>
      </c>
      <c r="I45" s="45">
        <f t="shared" si="25"/>
        <v>0</v>
      </c>
      <c r="J45" s="44">
        <f t="shared" ref="J45:K45" si="26">IF(J42=0,J41,((J33-J34-J36-J37-J35)/J33)/J42)</f>
        <v>0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43568</v>
      </c>
      <c r="D47" s="51">
        <f t="shared" ref="D47:I47" si="27">C47+1</f>
        <v>43569</v>
      </c>
      <c r="E47" s="51">
        <f t="shared" si="27"/>
        <v>43570</v>
      </c>
      <c r="F47" s="51">
        <f t="shared" si="27"/>
        <v>43571</v>
      </c>
      <c r="G47" s="51">
        <f t="shared" si="27"/>
        <v>43572</v>
      </c>
      <c r="H47" s="51">
        <f t="shared" si="27"/>
        <v>43573</v>
      </c>
      <c r="I47" s="51">
        <f t="shared" si="27"/>
        <v>43574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5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5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5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5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5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5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  <c r="O54" s="53">
        <f>AVERAGE(J56,J70,J86,J100,J40,J26,J12)</f>
        <v>0.5714285714285714</v>
      </c>
    </row>
    <row r="55" spans="1:15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5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5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5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5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5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5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5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5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5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4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  <c r="N65" s="31">
        <f>F64-F50</f>
        <v>0</v>
      </c>
    </row>
    <row r="66" spans="1:14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4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4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4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4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4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4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4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4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4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4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4" ht="13.5" thickTop="1" x14ac:dyDescent="0.2">
      <c r="A77" s="21"/>
      <c r="B77" s="5"/>
      <c r="C77" s="51">
        <f>C47</f>
        <v>43568</v>
      </c>
      <c r="D77" s="51">
        <f t="shared" ref="D77:I77" si="44">C77+1</f>
        <v>43569</v>
      </c>
      <c r="E77" s="51">
        <f t="shared" si="44"/>
        <v>43570</v>
      </c>
      <c r="F77" s="51">
        <f t="shared" si="44"/>
        <v>43571</v>
      </c>
      <c r="G77" s="51">
        <f t="shared" si="44"/>
        <v>43572</v>
      </c>
      <c r="H77" s="51">
        <f t="shared" si="44"/>
        <v>43573</v>
      </c>
      <c r="I77" s="51">
        <f t="shared" si="44"/>
        <v>43574</v>
      </c>
      <c r="J77" s="20" t="s">
        <v>12</v>
      </c>
      <c r="K77" s="20"/>
    </row>
    <row r="78" spans="1:14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4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4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4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4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4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4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4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4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4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4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4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4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4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4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4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  <c r="N93" s="4">
        <f>25/60</f>
        <v>0.41666666666666669</v>
      </c>
    </row>
    <row r="94" spans="1:14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4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4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43568</v>
      </c>
      <c r="D107" s="51">
        <f t="shared" ref="D107:I107" si="61">C107+1</f>
        <v>43569</v>
      </c>
      <c r="E107" s="51">
        <f t="shared" si="61"/>
        <v>43570</v>
      </c>
      <c r="F107" s="51">
        <f t="shared" si="61"/>
        <v>43571</v>
      </c>
      <c r="G107" s="51">
        <f t="shared" si="61"/>
        <v>43572</v>
      </c>
      <c r="H107" s="51">
        <f t="shared" si="61"/>
        <v>43573</v>
      </c>
      <c r="I107" s="51">
        <f t="shared" si="61"/>
        <v>43574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43568</v>
      </c>
      <c r="D123" s="51">
        <f t="shared" ref="D123:I123" si="72">C123+1</f>
        <v>43569</v>
      </c>
      <c r="E123" s="51">
        <f t="shared" si="72"/>
        <v>43570</v>
      </c>
      <c r="F123" s="51">
        <f t="shared" si="72"/>
        <v>43571</v>
      </c>
      <c r="G123" s="51">
        <f t="shared" si="72"/>
        <v>43572</v>
      </c>
      <c r="H123" s="51">
        <f t="shared" si="72"/>
        <v>43573</v>
      </c>
      <c r="I123" s="51">
        <f t="shared" si="72"/>
        <v>43574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73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1</v>
      </c>
      <c r="D133" s="42">
        <f t="shared" si="78"/>
        <v>1</v>
      </c>
      <c r="E133" s="42">
        <f t="shared" si="78"/>
        <v>1</v>
      </c>
      <c r="F133" s="42">
        <f t="shared" si="78"/>
        <v>1</v>
      </c>
      <c r="G133" s="42">
        <f t="shared" si="78"/>
        <v>1</v>
      </c>
      <c r="H133" s="42">
        <f t="shared" si="78"/>
        <v>1</v>
      </c>
      <c r="I133" s="46">
        <f t="shared" si="78"/>
        <v>1</v>
      </c>
      <c r="J133" s="52">
        <f t="shared" ref="J133:K133" si="79">(J125-J126-J128-J129-J127)/J125</f>
        <v>1</v>
      </c>
      <c r="K133" s="47">
        <f t="shared" si="79"/>
        <v>1</v>
      </c>
      <c r="L133" s="53">
        <f>AVERAGE(J133,J147,J161,J175,J189)</f>
        <v>0.8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1</v>
      </c>
      <c r="D137" s="25">
        <f t="shared" si="81"/>
        <v>1</v>
      </c>
      <c r="E137" s="25">
        <f t="shared" si="81"/>
        <v>1</v>
      </c>
      <c r="F137" s="25">
        <f t="shared" si="81"/>
        <v>1</v>
      </c>
      <c r="G137" s="25">
        <f t="shared" si="81"/>
        <v>1</v>
      </c>
      <c r="H137" s="25">
        <f t="shared" si="81"/>
        <v>1</v>
      </c>
      <c r="I137" s="45">
        <f t="shared" si="81"/>
        <v>1</v>
      </c>
      <c r="J137" s="44">
        <f t="shared" ref="J137:K137" si="82">IF(J134=0,J133,((J125-J126-J128-J129-J127)/J125)/J134)</f>
        <v>1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83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1</v>
      </c>
      <c r="D147" s="42">
        <f t="shared" si="88"/>
        <v>1</v>
      </c>
      <c r="E147" s="42">
        <f t="shared" si="88"/>
        <v>1</v>
      </c>
      <c r="F147" s="42">
        <f t="shared" si="88"/>
        <v>1</v>
      </c>
      <c r="G147" s="42">
        <f t="shared" si="88"/>
        <v>1</v>
      </c>
      <c r="H147" s="42">
        <f t="shared" si="88"/>
        <v>1</v>
      </c>
      <c r="I147" s="46">
        <f t="shared" si="88"/>
        <v>1</v>
      </c>
      <c r="J147" s="52">
        <f t="shared" ref="J147:K147" si="89">(J139-J140-J142-J143-J141)/J139</f>
        <v>1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1</v>
      </c>
      <c r="D151" s="25">
        <f t="shared" si="91"/>
        <v>1</v>
      </c>
      <c r="E151" s="25">
        <f t="shared" si="91"/>
        <v>1</v>
      </c>
      <c r="F151" s="25">
        <f t="shared" si="91"/>
        <v>1</v>
      </c>
      <c r="G151" s="25">
        <f t="shared" si="91"/>
        <v>1</v>
      </c>
      <c r="H151" s="25">
        <f t="shared" si="91"/>
        <v>1</v>
      </c>
      <c r="I151" s="45">
        <f t="shared" si="91"/>
        <v>1</v>
      </c>
      <c r="J151" s="44">
        <f t="shared" ref="J151:K151" si="92">IF(J148=0,J147,((J139-J140-J142-J143-J141)/J139)/J148)</f>
        <v>1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93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1</v>
      </c>
      <c r="D161" s="42">
        <f t="shared" si="98"/>
        <v>1</v>
      </c>
      <c r="E161" s="42">
        <f t="shared" si="98"/>
        <v>1</v>
      </c>
      <c r="F161" s="42">
        <f t="shared" si="98"/>
        <v>1</v>
      </c>
      <c r="G161" s="42">
        <f t="shared" si="98"/>
        <v>1</v>
      </c>
      <c r="H161" s="42">
        <f t="shared" si="98"/>
        <v>1</v>
      </c>
      <c r="I161" s="46">
        <f t="shared" si="98"/>
        <v>1</v>
      </c>
      <c r="J161" s="52">
        <f t="shared" ref="J161:K161" si="99">(J153-J154-J156-J157-J155)/J153</f>
        <v>1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1</v>
      </c>
      <c r="D165" s="25">
        <f t="shared" si="101"/>
        <v>1</v>
      </c>
      <c r="E165" s="25">
        <f t="shared" si="101"/>
        <v>1</v>
      </c>
      <c r="F165" s="25">
        <f t="shared" si="101"/>
        <v>1</v>
      </c>
      <c r="G165" s="25">
        <f t="shared" si="101"/>
        <v>1</v>
      </c>
      <c r="H165" s="25">
        <f t="shared" si="101"/>
        <v>1</v>
      </c>
      <c r="I165" s="45">
        <f t="shared" si="101"/>
        <v>1</v>
      </c>
      <c r="J165" s="44">
        <f t="shared" ref="J165:K165" si="102">IF(J162=0,J161,((J153-J154-J156-J157-J155)/J153)/J162)</f>
        <v>1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103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1</v>
      </c>
      <c r="D175" s="42">
        <f t="shared" si="108"/>
        <v>1</v>
      </c>
      <c r="E175" s="42">
        <f t="shared" si="108"/>
        <v>1</v>
      </c>
      <c r="F175" s="42">
        <f t="shared" si="108"/>
        <v>1</v>
      </c>
      <c r="G175" s="42">
        <f t="shared" si="108"/>
        <v>1</v>
      </c>
      <c r="H175" s="42">
        <f t="shared" si="108"/>
        <v>1</v>
      </c>
      <c r="I175" s="46">
        <f t="shared" si="108"/>
        <v>1</v>
      </c>
      <c r="J175" s="52">
        <f t="shared" ref="J175:K175" si="109">(J167-J168-J170-J171-J169)/J167</f>
        <v>1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1</v>
      </c>
      <c r="D179" s="25">
        <f t="shared" si="111"/>
        <v>1</v>
      </c>
      <c r="E179" s="25">
        <f t="shared" si="111"/>
        <v>1</v>
      </c>
      <c r="F179" s="25">
        <f t="shared" si="111"/>
        <v>1</v>
      </c>
      <c r="G179" s="25">
        <f t="shared" si="111"/>
        <v>1</v>
      </c>
      <c r="H179" s="25">
        <f t="shared" si="111"/>
        <v>1</v>
      </c>
      <c r="I179" s="45">
        <f t="shared" si="111"/>
        <v>1</v>
      </c>
      <c r="J179" s="44">
        <f t="shared" ref="J179:K179" si="112">IF(J176=0,J175,((J167-J168-J170-J171-J169)/J167)/J176)</f>
        <v>1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3"/>
  <dimension ref="A1:O195"/>
  <sheetViews>
    <sheetView showGridLines="0" topLeftCell="A4" zoomScaleNormal="100" workbookViewId="0">
      <selection activeCell="L10" sqref="L10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Week16!F1+1</f>
        <v>17</v>
      </c>
      <c r="G1" s="62">
        <f>Week16!G1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Week16!I3+1</f>
        <v>43575</v>
      </c>
      <c r="D3" s="51">
        <f t="shared" ref="D3:I3" si="0">C3+1</f>
        <v>43576</v>
      </c>
      <c r="E3" s="51">
        <f t="shared" si="0"/>
        <v>43577</v>
      </c>
      <c r="F3" s="51">
        <f t="shared" si="0"/>
        <v>43578</v>
      </c>
      <c r="G3" s="51">
        <f t="shared" si="0"/>
        <v>43579</v>
      </c>
      <c r="H3" s="51">
        <f t="shared" si="0"/>
        <v>43580</v>
      </c>
      <c r="I3" s="51">
        <f t="shared" si="0"/>
        <v>43581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24</v>
      </c>
      <c r="D6" s="29">
        <v>22.28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46.28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24</v>
      </c>
      <c r="D10" s="30">
        <f t="shared" si="2"/>
        <v>22.28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46.28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0</v>
      </c>
      <c r="D11" s="30">
        <f t="shared" si="3"/>
        <v>1.7199999999999989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121.72</v>
      </c>
      <c r="K11" s="36">
        <f>K5-K6</f>
        <v>168</v>
      </c>
      <c r="O11" s="53">
        <f>AVERAGE(J12,J26,J40)</f>
        <v>0.44464285714285712</v>
      </c>
    </row>
    <row r="12" spans="1:15" x14ac:dyDescent="0.2">
      <c r="A12" s="14"/>
      <c r="B12" s="38" t="s">
        <v>18</v>
      </c>
      <c r="C12" s="42">
        <f>((C5-C6-C8-C9)/C5)*100%</f>
        <v>0</v>
      </c>
      <c r="D12" s="42">
        <f t="shared" ref="D12:I12" si="4">(D5-D6-D8-D9)/D5</f>
        <v>7.1666666666666615E-2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>(J5-J6-J8-J9)/J5</f>
        <v>0.72452380952380957</v>
      </c>
      <c r="K12" s="43">
        <f>(K5-K6-K8-K9)/K5</f>
        <v>1</v>
      </c>
      <c r="L12" s="53">
        <f>AVERAGE(J12,J26,J40)</f>
        <v>0.44464285714285712</v>
      </c>
    </row>
    <row r="13" spans="1:15" x14ac:dyDescent="0.2">
      <c r="A13" s="14"/>
      <c r="B13" s="38" t="s">
        <v>19</v>
      </c>
      <c r="C13" s="42">
        <f t="shared" ref="C13:I13" si="5">(C5-C6-C8-C9-C7)/C5</f>
        <v>0</v>
      </c>
      <c r="D13" s="42">
        <f t="shared" si="5"/>
        <v>7.1666666666666615E-2</v>
      </c>
      <c r="E13" s="42">
        <f t="shared" si="5"/>
        <v>1</v>
      </c>
      <c r="F13" s="42">
        <f t="shared" si="5"/>
        <v>1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>(J5-J6-J8-J9-J7)/J5</f>
        <v>0.72452380952380957</v>
      </c>
      <c r="K13" s="47">
        <f>(K5-K6-K8-K9-K7)/K5</f>
        <v>1</v>
      </c>
      <c r="L13" s="53">
        <f>AVERAGE(J13,J27,J41)</f>
        <v>0.44464285714285712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1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1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7">IF(C14=0,C13,((C5-C6-C8-C9-C7)/C5)/C14)</f>
        <v>0</v>
      </c>
      <c r="D17" s="25">
        <f t="shared" si="7"/>
        <v>7.1666666666666615E-2</v>
      </c>
      <c r="E17" s="25">
        <f t="shared" si="7"/>
        <v>1</v>
      </c>
      <c r="F17" s="25">
        <f t="shared" si="7"/>
        <v>1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>IF(J14=0,J13,((J5-J6-J8-J9-J7)/J5)/J14)</f>
        <v>0.72452380952380957</v>
      </c>
      <c r="K17" s="44">
        <f>IF(K14=0,K13,((K5-K6-K8-K9-K7)/K5)/K14)</f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24</v>
      </c>
      <c r="D20" s="29">
        <v>24</v>
      </c>
      <c r="E20" s="29">
        <v>17.62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65.62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24</v>
      </c>
      <c r="D24" s="30">
        <f t="shared" si="9"/>
        <v>24</v>
      </c>
      <c r="E24" s="30">
        <f t="shared" si="9"/>
        <v>17.62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65.62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0</v>
      </c>
      <c r="D25" s="30">
        <f t="shared" si="10"/>
        <v>0</v>
      </c>
      <c r="E25" s="30">
        <f t="shared" si="10"/>
        <v>6.379999999999999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102.38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0</v>
      </c>
      <c r="D26" s="42">
        <f t="shared" ref="D26:I26" si="11">(D19-D20-D22-D23)/D19</f>
        <v>0</v>
      </c>
      <c r="E26" s="42">
        <f t="shared" si="11"/>
        <v>0.26583333333333331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0.60940476190476189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0</v>
      </c>
      <c r="D27" s="42">
        <f t="shared" si="12"/>
        <v>0</v>
      </c>
      <c r="E27" s="42">
        <f t="shared" si="12"/>
        <v>0.26583333333333331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0.60940476190476189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4">IF(C28=0,C27,((C19-C20-C22-C23-C21)/C19)/C28)</f>
        <v>0</v>
      </c>
      <c r="D31" s="25">
        <f t="shared" si="14"/>
        <v>0</v>
      </c>
      <c r="E31" s="25">
        <f t="shared" si="14"/>
        <v>0.26583333333333331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>IF(J28=0,J27,((J19-J20-J22-J23-J21)/J19)/J28)</f>
        <v>0.60940476190476189</v>
      </c>
      <c r="K31" s="44">
        <f>IF(K28=0,K27,((K19-K20-K22-K23-K21)/K19)/K28)</f>
        <v>1</v>
      </c>
      <c r="L31" s="55">
        <f>(J28+J40+J56+J72+J116)/5</f>
        <v>0.4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24</v>
      </c>
      <c r="D34" s="29">
        <v>24</v>
      </c>
      <c r="E34" s="29">
        <v>24</v>
      </c>
      <c r="F34" s="29">
        <v>24</v>
      </c>
      <c r="G34" s="29">
        <v>24</v>
      </c>
      <c r="H34" s="29">
        <v>24</v>
      </c>
      <c r="I34" s="29">
        <v>24</v>
      </c>
      <c r="J34" s="33">
        <f t="shared" si="15"/>
        <v>168</v>
      </c>
      <c r="K34" s="33">
        <v>0</v>
      </c>
      <c r="M34" s="31">
        <f>J34+Week18!J34+Week19!J34</f>
        <v>327.45666666666671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16">C34+C36+C37</f>
        <v>24</v>
      </c>
      <c r="D38" s="30">
        <f t="shared" si="16"/>
        <v>24</v>
      </c>
      <c r="E38" s="30">
        <f t="shared" si="16"/>
        <v>24</v>
      </c>
      <c r="F38" s="30">
        <f t="shared" si="16"/>
        <v>24</v>
      </c>
      <c r="G38" s="30">
        <f t="shared" si="16"/>
        <v>24</v>
      </c>
      <c r="H38" s="30">
        <f t="shared" si="16"/>
        <v>24</v>
      </c>
      <c r="I38" s="30">
        <f t="shared" si="16"/>
        <v>24</v>
      </c>
      <c r="J38" s="34">
        <f t="shared" si="15"/>
        <v>168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17">C33-C38</f>
        <v>0</v>
      </c>
      <c r="D39" s="30">
        <f t="shared" si="17"/>
        <v>0</v>
      </c>
      <c r="E39" s="30">
        <f t="shared" si="17"/>
        <v>0</v>
      </c>
      <c r="F39" s="30">
        <f t="shared" si="17"/>
        <v>0</v>
      </c>
      <c r="G39" s="30">
        <f t="shared" si="17"/>
        <v>0</v>
      </c>
      <c r="H39" s="30">
        <f t="shared" si="17"/>
        <v>0</v>
      </c>
      <c r="I39" s="30">
        <f t="shared" si="17"/>
        <v>0</v>
      </c>
      <c r="J39" s="34">
        <f t="shared" si="15"/>
        <v>0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0</v>
      </c>
      <c r="D40" s="42">
        <f t="shared" ref="D40:I40" si="18">(D33-D34-D36-D37)/D33</f>
        <v>0</v>
      </c>
      <c r="E40" s="42">
        <f t="shared" si="18"/>
        <v>0</v>
      </c>
      <c r="F40" s="42">
        <f t="shared" si="18"/>
        <v>0</v>
      </c>
      <c r="G40" s="42">
        <f t="shared" si="18"/>
        <v>0</v>
      </c>
      <c r="H40" s="42">
        <f t="shared" si="18"/>
        <v>0</v>
      </c>
      <c r="I40" s="42">
        <f t="shared" si="18"/>
        <v>0</v>
      </c>
      <c r="J40" s="43">
        <f>(J33-J34-J36-J37)/J33</f>
        <v>0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19">(C33-C34-C36-C37-C35)/C33</f>
        <v>0</v>
      </c>
      <c r="D41" s="42">
        <f t="shared" si="19"/>
        <v>0</v>
      </c>
      <c r="E41" s="42">
        <f t="shared" si="19"/>
        <v>0</v>
      </c>
      <c r="F41" s="42">
        <f t="shared" si="19"/>
        <v>0</v>
      </c>
      <c r="G41" s="42">
        <f t="shared" si="19"/>
        <v>0</v>
      </c>
      <c r="H41" s="42">
        <f t="shared" si="19"/>
        <v>0</v>
      </c>
      <c r="I41" s="46">
        <f t="shared" si="19"/>
        <v>0</v>
      </c>
      <c r="J41" s="52">
        <f>(J33-J34-J36-J37-J35)/J33</f>
        <v>0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1">IF(C42=0,C41,((C33-C34-C36-C37-C35)/C33)/C42)</f>
        <v>0</v>
      </c>
      <c r="D45" s="25">
        <f t="shared" si="21"/>
        <v>0</v>
      </c>
      <c r="E45" s="25">
        <f t="shared" si="21"/>
        <v>0</v>
      </c>
      <c r="F45" s="25">
        <f t="shared" si="21"/>
        <v>0</v>
      </c>
      <c r="G45" s="25">
        <f t="shared" si="21"/>
        <v>0</v>
      </c>
      <c r="H45" s="25">
        <f t="shared" si="21"/>
        <v>0</v>
      </c>
      <c r="I45" s="45">
        <f t="shared" si="21"/>
        <v>0</v>
      </c>
      <c r="J45" s="44">
        <f>IF(J42=0,J41,((J33-J34-J36-J37-J35)/J33)/J42)</f>
        <v>0</v>
      </c>
      <c r="K45" s="44">
        <f>IF(K42=0,K41,((K33-K34-K36-K37-K35)/K33)/K42)</f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43575</v>
      </c>
      <c r="D47" s="51">
        <f t="shared" ref="D47:I47" si="22">C47+1</f>
        <v>43576</v>
      </c>
      <c r="E47" s="51">
        <f t="shared" si="22"/>
        <v>43577</v>
      </c>
      <c r="F47" s="51">
        <f t="shared" si="22"/>
        <v>43578</v>
      </c>
      <c r="G47" s="51">
        <f t="shared" si="22"/>
        <v>43579</v>
      </c>
      <c r="H47" s="51">
        <f t="shared" si="22"/>
        <v>43580</v>
      </c>
      <c r="I47" s="51">
        <f t="shared" si="22"/>
        <v>43581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3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3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3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3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3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4">C50+C52+C53</f>
        <v>0</v>
      </c>
      <c r="D54" s="30">
        <f t="shared" si="24"/>
        <v>0</v>
      </c>
      <c r="E54" s="30">
        <f t="shared" si="24"/>
        <v>0</v>
      </c>
      <c r="F54" s="30">
        <f t="shared" si="24"/>
        <v>0</v>
      </c>
      <c r="G54" s="30">
        <f t="shared" si="24"/>
        <v>0</v>
      </c>
      <c r="H54" s="30">
        <f t="shared" si="24"/>
        <v>0</v>
      </c>
      <c r="I54" s="30">
        <f t="shared" si="24"/>
        <v>0</v>
      </c>
      <c r="J54" s="36">
        <f t="shared" si="23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25">C49-C54</f>
        <v>24</v>
      </c>
      <c r="D55" s="30">
        <f t="shared" si="25"/>
        <v>24</v>
      </c>
      <c r="E55" s="30">
        <f t="shared" si="25"/>
        <v>24</v>
      </c>
      <c r="F55" s="30">
        <f t="shared" si="25"/>
        <v>24</v>
      </c>
      <c r="G55" s="30">
        <f t="shared" si="25"/>
        <v>24</v>
      </c>
      <c r="H55" s="30">
        <f t="shared" si="25"/>
        <v>24</v>
      </c>
      <c r="I55" s="30">
        <f t="shared" si="25"/>
        <v>24</v>
      </c>
      <c r="J55" s="36">
        <f t="shared" si="23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26">(D49-D50-D52-D53)/D49</f>
        <v>1</v>
      </c>
      <c r="E56" s="42">
        <f t="shared" si="26"/>
        <v>1</v>
      </c>
      <c r="F56" s="42">
        <f t="shared" si="26"/>
        <v>1</v>
      </c>
      <c r="G56" s="42">
        <f t="shared" si="26"/>
        <v>1</v>
      </c>
      <c r="H56" s="42">
        <f t="shared" si="26"/>
        <v>1</v>
      </c>
      <c r="I56" s="42">
        <f t="shared" si="26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27">(C49-C50-C52-C53-C51)/C49</f>
        <v>1</v>
      </c>
      <c r="D57" s="42">
        <f t="shared" si="27"/>
        <v>1</v>
      </c>
      <c r="E57" s="42">
        <f t="shared" si="27"/>
        <v>1</v>
      </c>
      <c r="F57" s="42">
        <f t="shared" si="27"/>
        <v>1</v>
      </c>
      <c r="G57" s="42">
        <f t="shared" si="27"/>
        <v>1</v>
      </c>
      <c r="H57" s="42">
        <f t="shared" si="27"/>
        <v>1</v>
      </c>
      <c r="I57" s="46">
        <f t="shared" si="27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28">IF(C59&lt;1,C49,C49-C50-C51-C52-C53/C59)/24</f>
        <v>1</v>
      </c>
      <c r="D60" s="58">
        <f t="shared" si="28"/>
        <v>1</v>
      </c>
      <c r="E60" s="58">
        <f t="shared" si="28"/>
        <v>1</v>
      </c>
      <c r="F60" s="58">
        <f t="shared" si="28"/>
        <v>1</v>
      </c>
      <c r="G60" s="58">
        <f t="shared" si="28"/>
        <v>1</v>
      </c>
      <c r="H60" s="58">
        <f t="shared" si="28"/>
        <v>1</v>
      </c>
      <c r="I60" s="59">
        <f t="shared" si="28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29">IF(C58=0,C57,((C49-C50-C52-C53-C51)/C49)/C58)</f>
        <v>1</v>
      </c>
      <c r="D61" s="25">
        <f t="shared" si="29"/>
        <v>1</v>
      </c>
      <c r="E61" s="25">
        <f t="shared" si="29"/>
        <v>1</v>
      </c>
      <c r="F61" s="25">
        <f t="shared" si="29"/>
        <v>1</v>
      </c>
      <c r="G61" s="25">
        <f t="shared" si="29"/>
        <v>1</v>
      </c>
      <c r="H61" s="25">
        <f t="shared" si="29"/>
        <v>1</v>
      </c>
      <c r="I61" s="45">
        <f t="shared" si="29"/>
        <v>1</v>
      </c>
      <c r="J61" s="44">
        <f>IF(J58=0,J57,((J49-J50-J52-J53-J51)/J49)/J58)</f>
        <v>1</v>
      </c>
      <c r="K61" s="44">
        <f>IF(K58=0,K57,((K49-K50-K52-K53-K51)/K49)/K58)</f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0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0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0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0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0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1">C64+C66+C67</f>
        <v>0</v>
      </c>
      <c r="D68" s="30">
        <f t="shared" si="31"/>
        <v>0</v>
      </c>
      <c r="E68" s="30">
        <f t="shared" si="31"/>
        <v>0</v>
      </c>
      <c r="F68" s="30">
        <f t="shared" si="31"/>
        <v>0</v>
      </c>
      <c r="G68" s="30">
        <f t="shared" si="31"/>
        <v>0</v>
      </c>
      <c r="H68" s="30">
        <f t="shared" si="31"/>
        <v>0</v>
      </c>
      <c r="I68" s="30">
        <f t="shared" si="31"/>
        <v>0</v>
      </c>
      <c r="J68" s="36">
        <f t="shared" si="30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2">C63-C68</f>
        <v>24</v>
      </c>
      <c r="D69" s="30">
        <f t="shared" si="32"/>
        <v>24</v>
      </c>
      <c r="E69" s="30">
        <f t="shared" si="32"/>
        <v>24</v>
      </c>
      <c r="F69" s="30">
        <f t="shared" si="32"/>
        <v>24</v>
      </c>
      <c r="G69" s="30">
        <f t="shared" si="32"/>
        <v>24</v>
      </c>
      <c r="H69" s="30">
        <f t="shared" si="32"/>
        <v>24</v>
      </c>
      <c r="I69" s="30">
        <f t="shared" si="32"/>
        <v>24</v>
      </c>
      <c r="J69" s="36">
        <f t="shared" si="30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3">(D63-D64-D66-D67)/D63</f>
        <v>1</v>
      </c>
      <c r="E70" s="42">
        <f t="shared" si="33"/>
        <v>1</v>
      </c>
      <c r="F70" s="42">
        <f t="shared" si="33"/>
        <v>1</v>
      </c>
      <c r="G70" s="42">
        <f t="shared" si="33"/>
        <v>1</v>
      </c>
      <c r="H70" s="42">
        <f t="shared" si="33"/>
        <v>1</v>
      </c>
      <c r="I70" s="42">
        <f t="shared" si="33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4">(C63-C64-C66-C67-C65)/C63</f>
        <v>1</v>
      </c>
      <c r="D71" s="42">
        <f t="shared" si="34"/>
        <v>1</v>
      </c>
      <c r="E71" s="42">
        <f t="shared" si="34"/>
        <v>1</v>
      </c>
      <c r="F71" s="42">
        <f t="shared" si="34"/>
        <v>1</v>
      </c>
      <c r="G71" s="42">
        <f t="shared" si="34"/>
        <v>1</v>
      </c>
      <c r="H71" s="42">
        <f t="shared" si="34"/>
        <v>1</v>
      </c>
      <c r="I71" s="46">
        <f t="shared" si="34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5">IF(C73&lt;1,C63,C63-C64-C65-C66-C67/C73)/24</f>
        <v>1</v>
      </c>
      <c r="D74" s="58">
        <f t="shared" si="35"/>
        <v>1</v>
      </c>
      <c r="E74" s="58">
        <f t="shared" si="35"/>
        <v>1</v>
      </c>
      <c r="F74" s="58">
        <f t="shared" si="35"/>
        <v>1</v>
      </c>
      <c r="G74" s="58">
        <f t="shared" si="35"/>
        <v>1</v>
      </c>
      <c r="H74" s="58">
        <f t="shared" si="35"/>
        <v>1</v>
      </c>
      <c r="I74" s="59">
        <f t="shared" si="35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36">IF(C72=0,C71,((C63-C64-C66-C67-C65)/C63)/C72)</f>
        <v>1</v>
      </c>
      <c r="D75" s="25">
        <f t="shared" si="36"/>
        <v>1</v>
      </c>
      <c r="E75" s="25">
        <f t="shared" si="36"/>
        <v>1</v>
      </c>
      <c r="F75" s="25">
        <f t="shared" si="36"/>
        <v>1</v>
      </c>
      <c r="G75" s="25">
        <f t="shared" si="36"/>
        <v>1</v>
      </c>
      <c r="H75" s="25">
        <f t="shared" si="36"/>
        <v>1</v>
      </c>
      <c r="I75" s="45">
        <f t="shared" si="36"/>
        <v>1</v>
      </c>
      <c r="J75" s="44">
        <f>IF(J72=0,J71,((J63-J64-J66-J67-J65)/J63)/J72)</f>
        <v>1</v>
      </c>
      <c r="K75" s="44">
        <f>IF(K72=0,K71,((K63-K64-K66-K67-K65)/K63)/K72)</f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43575</v>
      </c>
      <c r="D77" s="51">
        <f t="shared" ref="D77:I77" si="37">C77+1</f>
        <v>43576</v>
      </c>
      <c r="E77" s="51">
        <f t="shared" si="37"/>
        <v>43577</v>
      </c>
      <c r="F77" s="51">
        <f t="shared" si="37"/>
        <v>43578</v>
      </c>
      <c r="G77" s="51">
        <f t="shared" si="37"/>
        <v>43579</v>
      </c>
      <c r="H77" s="51">
        <f t="shared" si="37"/>
        <v>43580</v>
      </c>
      <c r="I77" s="51">
        <f t="shared" si="37"/>
        <v>43581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38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38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0.1</v>
      </c>
      <c r="F81" s="29">
        <v>0</v>
      </c>
      <c r="G81" s="29">
        <v>0</v>
      </c>
      <c r="H81" s="29">
        <v>0</v>
      </c>
      <c r="I81" s="29">
        <v>0</v>
      </c>
      <c r="J81" s="35">
        <f t="shared" si="38"/>
        <v>0.1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38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38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39">C80+C82+C83</f>
        <v>0</v>
      </c>
      <c r="D84" s="30">
        <f t="shared" si="39"/>
        <v>0</v>
      </c>
      <c r="E84" s="30">
        <f t="shared" si="39"/>
        <v>0</v>
      </c>
      <c r="F84" s="30">
        <f t="shared" si="39"/>
        <v>0</v>
      </c>
      <c r="G84" s="30">
        <f t="shared" si="39"/>
        <v>0</v>
      </c>
      <c r="H84" s="30">
        <f t="shared" si="39"/>
        <v>0</v>
      </c>
      <c r="I84" s="30">
        <f t="shared" si="39"/>
        <v>0</v>
      </c>
      <c r="J84" s="36">
        <f t="shared" si="38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0">C79-C84</f>
        <v>24</v>
      </c>
      <c r="D85" s="30">
        <f t="shared" si="40"/>
        <v>24</v>
      </c>
      <c r="E85" s="30">
        <f t="shared" si="40"/>
        <v>24</v>
      </c>
      <c r="F85" s="30">
        <f t="shared" si="40"/>
        <v>24</v>
      </c>
      <c r="G85" s="30">
        <f t="shared" si="40"/>
        <v>24</v>
      </c>
      <c r="H85" s="30">
        <f t="shared" si="40"/>
        <v>24</v>
      </c>
      <c r="I85" s="30">
        <f t="shared" si="40"/>
        <v>24</v>
      </c>
      <c r="J85" s="36">
        <f t="shared" si="38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1">(D79-D80-D82-D83)/D79</f>
        <v>1</v>
      </c>
      <c r="E86" s="42">
        <f t="shared" si="41"/>
        <v>1</v>
      </c>
      <c r="F86" s="42">
        <f t="shared" si="41"/>
        <v>1</v>
      </c>
      <c r="G86" s="42">
        <f t="shared" si="41"/>
        <v>1</v>
      </c>
      <c r="H86" s="42">
        <f t="shared" si="41"/>
        <v>1</v>
      </c>
      <c r="I86" s="42">
        <f t="shared" si="41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0.99544642857142862</v>
      </c>
    </row>
    <row r="87" spans="1:12" x14ac:dyDescent="0.2">
      <c r="A87" s="14"/>
      <c r="B87" s="38" t="s">
        <v>19</v>
      </c>
      <c r="C87" s="42">
        <f t="shared" ref="C87:I87" si="42">(C79-C80-C82-C83-C81)/C79</f>
        <v>1</v>
      </c>
      <c r="D87" s="42">
        <f t="shared" si="42"/>
        <v>1</v>
      </c>
      <c r="E87" s="42">
        <f t="shared" si="42"/>
        <v>0.99583333333333324</v>
      </c>
      <c r="F87" s="42">
        <f t="shared" si="42"/>
        <v>1</v>
      </c>
      <c r="G87" s="42">
        <f t="shared" si="42"/>
        <v>1</v>
      </c>
      <c r="H87" s="42">
        <f t="shared" si="42"/>
        <v>1</v>
      </c>
      <c r="I87" s="46">
        <f t="shared" si="42"/>
        <v>1</v>
      </c>
      <c r="J87" s="52">
        <f>(J79-J80-J82-J83-J81)/J79</f>
        <v>0.99940476190476191</v>
      </c>
      <c r="K87" s="47">
        <f>(K79-K80-K82-K83-K81)/K79</f>
        <v>1</v>
      </c>
      <c r="L87" s="53">
        <f>AVERAGE(J87,J101)</f>
        <v>0.99514880952380946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43">IF(C89&lt;1,C79,C79-C80-C81-C82-C83/C89)/24</f>
        <v>1</v>
      </c>
      <c r="D90" s="58">
        <f t="shared" si="43"/>
        <v>1</v>
      </c>
      <c r="E90" s="58">
        <f t="shared" si="43"/>
        <v>1</v>
      </c>
      <c r="F90" s="58">
        <f t="shared" si="43"/>
        <v>1</v>
      </c>
      <c r="G90" s="58">
        <f t="shared" si="43"/>
        <v>1</v>
      </c>
      <c r="H90" s="58">
        <f t="shared" si="43"/>
        <v>1</v>
      </c>
      <c r="I90" s="59">
        <f t="shared" si="43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44">IF(C88=0,C87,((C79-C80-C82-C83-C81)/C79)/C88)</f>
        <v>1</v>
      </c>
      <c r="D91" s="25">
        <f t="shared" si="44"/>
        <v>1</v>
      </c>
      <c r="E91" s="25">
        <f t="shared" si="44"/>
        <v>0.99583333333333324</v>
      </c>
      <c r="F91" s="25">
        <f t="shared" si="44"/>
        <v>1</v>
      </c>
      <c r="G91" s="25">
        <f t="shared" si="44"/>
        <v>1</v>
      </c>
      <c r="H91" s="25">
        <f t="shared" si="44"/>
        <v>1</v>
      </c>
      <c r="I91" s="45">
        <f t="shared" si="44"/>
        <v>1</v>
      </c>
      <c r="J91" s="44">
        <f>IF(J88=0,J87,((J79-J80-J82-J83-J81)/J79)/J88)</f>
        <v>0.99940476190476191</v>
      </c>
      <c r="K91" s="44">
        <f>IF(K88=0,K87,((K79-K80-K82-K83-K81)/K79)/K88)</f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45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1.53</v>
      </c>
      <c r="H94" s="29">
        <v>0</v>
      </c>
      <c r="I94" s="29">
        <v>0</v>
      </c>
      <c r="J94" s="35">
        <f t="shared" si="45"/>
        <v>1.53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45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45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45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46">C94+C96+C97</f>
        <v>0</v>
      </c>
      <c r="D98" s="30">
        <f t="shared" si="46"/>
        <v>0</v>
      </c>
      <c r="E98" s="30">
        <f t="shared" si="46"/>
        <v>0</v>
      </c>
      <c r="F98" s="30">
        <f t="shared" si="46"/>
        <v>0</v>
      </c>
      <c r="G98" s="30">
        <f t="shared" si="46"/>
        <v>1.53</v>
      </c>
      <c r="H98" s="30">
        <f t="shared" si="46"/>
        <v>0</v>
      </c>
      <c r="I98" s="30">
        <f t="shared" si="46"/>
        <v>0</v>
      </c>
      <c r="J98" s="36">
        <f t="shared" si="45"/>
        <v>1.53</v>
      </c>
      <c r="K98" s="36">
        <f>K94+K96+K97</f>
        <v>0</v>
      </c>
      <c r="M98" s="31">
        <f>SUM(J82,I97)</f>
        <v>0</v>
      </c>
    </row>
    <row r="99" spans="1:13" x14ac:dyDescent="0.2">
      <c r="A99" s="14"/>
      <c r="B99" s="15" t="s">
        <v>1</v>
      </c>
      <c r="C99" s="30">
        <f t="shared" ref="C99:I99" si="47">C93-C98</f>
        <v>24</v>
      </c>
      <c r="D99" s="30">
        <f t="shared" si="47"/>
        <v>24</v>
      </c>
      <c r="E99" s="30">
        <f t="shared" si="47"/>
        <v>24</v>
      </c>
      <c r="F99" s="30">
        <f t="shared" si="47"/>
        <v>24</v>
      </c>
      <c r="G99" s="30">
        <f t="shared" si="47"/>
        <v>22.47</v>
      </c>
      <c r="H99" s="30">
        <f t="shared" si="47"/>
        <v>24</v>
      </c>
      <c r="I99" s="30">
        <f t="shared" si="47"/>
        <v>24</v>
      </c>
      <c r="J99" s="36">
        <f t="shared" si="45"/>
        <v>166.47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48">(D93-D94-D96-D97)/D93</f>
        <v>1</v>
      </c>
      <c r="E100" s="42">
        <f t="shared" si="48"/>
        <v>1</v>
      </c>
      <c r="F100" s="42">
        <f t="shared" si="48"/>
        <v>1</v>
      </c>
      <c r="G100" s="42">
        <f t="shared" si="48"/>
        <v>0.93624999999999992</v>
      </c>
      <c r="H100" s="42">
        <f t="shared" si="48"/>
        <v>1</v>
      </c>
      <c r="I100" s="42">
        <f t="shared" si="48"/>
        <v>1</v>
      </c>
      <c r="J100" s="43">
        <f>(J93-J94-J96-J97)/J93</f>
        <v>0.99089285714285713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49">(C93-C94-C96-C97-C95)/C93</f>
        <v>1</v>
      </c>
      <c r="D101" s="42">
        <f t="shared" si="49"/>
        <v>1</v>
      </c>
      <c r="E101" s="42">
        <f t="shared" si="49"/>
        <v>1</v>
      </c>
      <c r="F101" s="42">
        <f t="shared" si="49"/>
        <v>1</v>
      </c>
      <c r="G101" s="42">
        <f t="shared" si="49"/>
        <v>0.93624999999999992</v>
      </c>
      <c r="H101" s="42">
        <f t="shared" si="49"/>
        <v>1</v>
      </c>
      <c r="I101" s="46">
        <f t="shared" si="49"/>
        <v>1</v>
      </c>
      <c r="J101" s="52">
        <f>(J93-J94-J96-J97-J95)/J93</f>
        <v>0.99089285714285713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0">IF(C103&lt;1,C93,C93-C94-C95-C96-C97/C103)/24</f>
        <v>1</v>
      </c>
      <c r="D104" s="58">
        <f t="shared" si="50"/>
        <v>1</v>
      </c>
      <c r="E104" s="58">
        <f t="shared" si="50"/>
        <v>1</v>
      </c>
      <c r="F104" s="58">
        <f t="shared" si="50"/>
        <v>1</v>
      </c>
      <c r="G104" s="58">
        <f t="shared" si="50"/>
        <v>1</v>
      </c>
      <c r="H104" s="58">
        <f t="shared" si="50"/>
        <v>1</v>
      </c>
      <c r="I104" s="59">
        <f t="shared" si="5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1">IF(C102=0,C101,((C93-C94-C96-C97-C95)/C93)/C102)</f>
        <v>1</v>
      </c>
      <c r="D105" s="25">
        <f t="shared" si="51"/>
        <v>1</v>
      </c>
      <c r="E105" s="25">
        <f t="shared" si="51"/>
        <v>1</v>
      </c>
      <c r="F105" s="25">
        <f t="shared" si="51"/>
        <v>1</v>
      </c>
      <c r="G105" s="25">
        <f t="shared" si="51"/>
        <v>0.93624999999999992</v>
      </c>
      <c r="H105" s="25">
        <f t="shared" si="51"/>
        <v>1</v>
      </c>
      <c r="I105" s="45">
        <f t="shared" si="51"/>
        <v>1</v>
      </c>
      <c r="J105" s="44">
        <f t="shared" ref="J105:K105" si="52">IF(J102=0,J101,((J93-J94-J96-J97-J95)/J93)/J102)</f>
        <v>0.99089285714285713</v>
      </c>
      <c r="K105" s="44">
        <f t="shared" si="52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43575</v>
      </c>
      <c r="D107" s="51">
        <f t="shared" ref="D107:I107" si="53">C107+1</f>
        <v>43576</v>
      </c>
      <c r="E107" s="51">
        <f t="shared" si="53"/>
        <v>43577</v>
      </c>
      <c r="F107" s="51">
        <f t="shared" si="53"/>
        <v>43578</v>
      </c>
      <c r="G107" s="51">
        <f t="shared" si="53"/>
        <v>43579</v>
      </c>
      <c r="H107" s="51">
        <f t="shared" si="53"/>
        <v>43580</v>
      </c>
      <c r="I107" s="51">
        <f t="shared" si="53"/>
        <v>43581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54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54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54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54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54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55">C110+C112+C113</f>
        <v>0</v>
      </c>
      <c r="D114" s="30">
        <f t="shared" si="55"/>
        <v>0</v>
      </c>
      <c r="E114" s="30">
        <f t="shared" si="55"/>
        <v>0</v>
      </c>
      <c r="F114" s="30">
        <f t="shared" si="55"/>
        <v>0</v>
      </c>
      <c r="G114" s="30">
        <f t="shared" si="55"/>
        <v>0</v>
      </c>
      <c r="H114" s="30">
        <f t="shared" si="55"/>
        <v>0</v>
      </c>
      <c r="I114" s="30">
        <f t="shared" si="55"/>
        <v>0</v>
      </c>
      <c r="J114" s="36">
        <f t="shared" si="54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56">C109-C114</f>
        <v>24</v>
      </c>
      <c r="D115" s="30">
        <f t="shared" si="56"/>
        <v>24</v>
      </c>
      <c r="E115" s="30">
        <f t="shared" si="56"/>
        <v>24</v>
      </c>
      <c r="F115" s="30">
        <f t="shared" si="56"/>
        <v>24</v>
      </c>
      <c r="G115" s="30">
        <f t="shared" si="56"/>
        <v>24</v>
      </c>
      <c r="H115" s="30">
        <f t="shared" si="56"/>
        <v>24</v>
      </c>
      <c r="I115" s="30">
        <f t="shared" si="56"/>
        <v>24</v>
      </c>
      <c r="J115" s="36">
        <f t="shared" si="54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57">(D109-D110-D112-D113)/D109</f>
        <v>1</v>
      </c>
      <c r="E116" s="42">
        <f t="shared" si="57"/>
        <v>1</v>
      </c>
      <c r="F116" s="42">
        <f t="shared" si="57"/>
        <v>1</v>
      </c>
      <c r="G116" s="42">
        <f t="shared" si="57"/>
        <v>1</v>
      </c>
      <c r="H116" s="42">
        <f t="shared" si="57"/>
        <v>1</v>
      </c>
      <c r="I116" s="42">
        <f t="shared" si="57"/>
        <v>1</v>
      </c>
      <c r="J116" s="43">
        <f t="shared" ref="J116:K116" si="58">(J109-J110-J112-J113)/J109</f>
        <v>1</v>
      </c>
      <c r="K116" s="43">
        <f t="shared" si="58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59">(C109-C110-C112-C113-C111)/C109</f>
        <v>0</v>
      </c>
      <c r="D117" s="42">
        <f t="shared" si="59"/>
        <v>0</v>
      </c>
      <c r="E117" s="42">
        <f t="shared" si="59"/>
        <v>0</v>
      </c>
      <c r="F117" s="42">
        <f t="shared" si="59"/>
        <v>0</v>
      </c>
      <c r="G117" s="42">
        <f t="shared" si="59"/>
        <v>0</v>
      </c>
      <c r="H117" s="42">
        <f t="shared" si="59"/>
        <v>0</v>
      </c>
      <c r="I117" s="46">
        <f t="shared" si="59"/>
        <v>0</v>
      </c>
      <c r="J117" s="52">
        <f t="shared" ref="J117:K117" si="60">(J109-J110-J112-J113-J111)/J109</f>
        <v>0</v>
      </c>
      <c r="K117" s="47">
        <f t="shared" si="60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1">IF(C119&lt;1,C109,C109-C110-C111-C112-C113/C119)/24</f>
        <v>1</v>
      </c>
      <c r="D120" s="58">
        <f t="shared" si="61"/>
        <v>1</v>
      </c>
      <c r="E120" s="58">
        <f t="shared" si="61"/>
        <v>1</v>
      </c>
      <c r="F120" s="58">
        <f t="shared" si="61"/>
        <v>1</v>
      </c>
      <c r="G120" s="58">
        <f t="shared" si="61"/>
        <v>1</v>
      </c>
      <c r="H120" s="58">
        <f t="shared" si="61"/>
        <v>1</v>
      </c>
      <c r="I120" s="59">
        <f t="shared" si="61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2">IF(C118=0,C117,((C109-C110-C112-C113-C111)/C109)/C118)</f>
        <v>0</v>
      </c>
      <c r="D121" s="25">
        <f t="shared" si="62"/>
        <v>0</v>
      </c>
      <c r="E121" s="25">
        <f t="shared" si="62"/>
        <v>0</v>
      </c>
      <c r="F121" s="25">
        <f t="shared" si="62"/>
        <v>0</v>
      </c>
      <c r="G121" s="25">
        <f t="shared" si="62"/>
        <v>0</v>
      </c>
      <c r="H121" s="25">
        <f t="shared" si="62"/>
        <v>0</v>
      </c>
      <c r="I121" s="45">
        <f t="shared" si="62"/>
        <v>0</v>
      </c>
      <c r="J121" s="44">
        <f t="shared" ref="J121:K121" si="63">IF(J118=0,J117,((J109-J110-J112-J113-J111)/J109)/J118)</f>
        <v>0</v>
      </c>
      <c r="K121" s="44">
        <f t="shared" si="63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43575</v>
      </c>
      <c r="D123" s="51">
        <f t="shared" ref="D123:I123" si="64">C123+1</f>
        <v>43576</v>
      </c>
      <c r="E123" s="51">
        <f t="shared" si="64"/>
        <v>43577</v>
      </c>
      <c r="F123" s="51">
        <f t="shared" si="64"/>
        <v>43578</v>
      </c>
      <c r="G123" s="51">
        <f t="shared" si="64"/>
        <v>43579</v>
      </c>
      <c r="H123" s="51">
        <f t="shared" si="64"/>
        <v>43580</v>
      </c>
      <c r="I123" s="51">
        <f t="shared" si="64"/>
        <v>43581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65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65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65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65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65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66">C126+C128+C129</f>
        <v>0</v>
      </c>
      <c r="D130" s="30">
        <f t="shared" si="66"/>
        <v>0</v>
      </c>
      <c r="E130" s="30">
        <f t="shared" si="66"/>
        <v>0</v>
      </c>
      <c r="F130" s="30">
        <f t="shared" si="66"/>
        <v>0</v>
      </c>
      <c r="G130" s="30">
        <f t="shared" si="66"/>
        <v>0</v>
      </c>
      <c r="H130" s="30">
        <f t="shared" si="66"/>
        <v>0</v>
      </c>
      <c r="I130" s="30">
        <f t="shared" si="66"/>
        <v>0</v>
      </c>
      <c r="J130" s="36">
        <f t="shared" si="65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67">C125-C130</f>
        <v>24</v>
      </c>
      <c r="D131" s="30">
        <f t="shared" si="67"/>
        <v>24</v>
      </c>
      <c r="E131" s="30">
        <f t="shared" si="67"/>
        <v>24</v>
      </c>
      <c r="F131" s="30">
        <f t="shared" si="67"/>
        <v>24</v>
      </c>
      <c r="G131" s="30">
        <f t="shared" si="67"/>
        <v>24</v>
      </c>
      <c r="H131" s="30">
        <f t="shared" si="67"/>
        <v>24</v>
      </c>
      <c r="I131" s="30">
        <f t="shared" si="67"/>
        <v>24</v>
      </c>
      <c r="J131" s="36">
        <f t="shared" si="65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68">(D125-D126-D128-D129)/D125</f>
        <v>1</v>
      </c>
      <c r="E132" s="42">
        <f t="shared" si="68"/>
        <v>1</v>
      </c>
      <c r="F132" s="42">
        <f t="shared" si="68"/>
        <v>1</v>
      </c>
      <c r="G132" s="42">
        <f t="shared" si="68"/>
        <v>1</v>
      </c>
      <c r="H132" s="42">
        <f t="shared" si="68"/>
        <v>1</v>
      </c>
      <c r="I132" s="42">
        <f t="shared" si="68"/>
        <v>1</v>
      </c>
      <c r="J132" s="43">
        <f t="shared" ref="J132:K132" si="69">(J125-J126-J128-J129)/J125</f>
        <v>1</v>
      </c>
      <c r="K132" s="43">
        <f t="shared" si="69"/>
        <v>1</v>
      </c>
      <c r="L132" s="53">
        <f>AVERAGE(J132,J146,J160,J174,J188)</f>
        <v>0.6</v>
      </c>
      <c r="N132" s="31"/>
    </row>
    <row r="133" spans="1:14" x14ac:dyDescent="0.2">
      <c r="A133" s="14"/>
      <c r="B133" s="38" t="s">
        <v>19</v>
      </c>
      <c r="C133" s="42">
        <f t="shared" ref="C133:I133" si="70">(C125-C126-C128-C129-C127)/C125</f>
        <v>0</v>
      </c>
      <c r="D133" s="42">
        <f t="shared" si="70"/>
        <v>0</v>
      </c>
      <c r="E133" s="42">
        <f t="shared" si="70"/>
        <v>0</v>
      </c>
      <c r="F133" s="42">
        <f t="shared" si="70"/>
        <v>0</v>
      </c>
      <c r="G133" s="42">
        <f t="shared" si="70"/>
        <v>0</v>
      </c>
      <c r="H133" s="42">
        <f t="shared" si="70"/>
        <v>0</v>
      </c>
      <c r="I133" s="46">
        <f t="shared" si="70"/>
        <v>0</v>
      </c>
      <c r="J133" s="52">
        <f t="shared" ref="J133:K133" si="71">(J125-J126-J128-J129-J127)/J125</f>
        <v>0</v>
      </c>
      <c r="K133" s="47">
        <f t="shared" si="71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2">IF(C135&lt;1,C125,C125-C126-C127-C128-C129/C135)/24</f>
        <v>1</v>
      </c>
      <c r="D136" s="58">
        <f t="shared" si="72"/>
        <v>1</v>
      </c>
      <c r="E136" s="58">
        <f t="shared" si="72"/>
        <v>1</v>
      </c>
      <c r="F136" s="58">
        <f t="shared" si="72"/>
        <v>1</v>
      </c>
      <c r="G136" s="58">
        <f t="shared" si="72"/>
        <v>1</v>
      </c>
      <c r="H136" s="58">
        <f t="shared" si="72"/>
        <v>1</v>
      </c>
      <c r="I136" s="59">
        <f t="shared" si="72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3">IF(C134=0,C133,((C125-C126-C128-C129-C127)/C125)/C134)</f>
        <v>0</v>
      </c>
      <c r="D137" s="25">
        <f t="shared" si="73"/>
        <v>0</v>
      </c>
      <c r="E137" s="25">
        <f t="shared" si="73"/>
        <v>0</v>
      </c>
      <c r="F137" s="25">
        <f t="shared" si="73"/>
        <v>0</v>
      </c>
      <c r="G137" s="25">
        <f t="shared" si="73"/>
        <v>0</v>
      </c>
      <c r="H137" s="25">
        <f t="shared" si="73"/>
        <v>0</v>
      </c>
      <c r="I137" s="45">
        <f t="shared" si="73"/>
        <v>0</v>
      </c>
      <c r="J137" s="44">
        <f t="shared" ref="J137:K137" si="74">IF(J134=0,J133,((J125-J126-J128-J129-J127)/J125)/J134)</f>
        <v>0</v>
      </c>
      <c r="K137" s="44">
        <f t="shared" si="74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5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5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5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5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5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76">C140+C142+C143</f>
        <v>0</v>
      </c>
      <c r="D144" s="30">
        <f t="shared" si="76"/>
        <v>0</v>
      </c>
      <c r="E144" s="30">
        <f t="shared" si="76"/>
        <v>0</v>
      </c>
      <c r="F144" s="30">
        <f t="shared" si="76"/>
        <v>0</v>
      </c>
      <c r="G144" s="30">
        <f t="shared" si="76"/>
        <v>0</v>
      </c>
      <c r="H144" s="30">
        <f t="shared" si="76"/>
        <v>0</v>
      </c>
      <c r="I144" s="30">
        <f t="shared" si="76"/>
        <v>0</v>
      </c>
      <c r="J144" s="36">
        <f t="shared" si="75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77">C139-C144</f>
        <v>24</v>
      </c>
      <c r="D145" s="30">
        <f t="shared" si="77"/>
        <v>24</v>
      </c>
      <c r="E145" s="30">
        <f t="shared" si="77"/>
        <v>24</v>
      </c>
      <c r="F145" s="30">
        <f t="shared" si="77"/>
        <v>24</v>
      </c>
      <c r="G145" s="30">
        <f t="shared" si="77"/>
        <v>24</v>
      </c>
      <c r="H145" s="30">
        <f t="shared" si="77"/>
        <v>24</v>
      </c>
      <c r="I145" s="30">
        <f t="shared" si="77"/>
        <v>24</v>
      </c>
      <c r="J145" s="36">
        <f t="shared" si="75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78">(D139-D140-D142-D143)/D139</f>
        <v>1</v>
      </c>
      <c r="E146" s="42">
        <f t="shared" si="78"/>
        <v>1</v>
      </c>
      <c r="F146" s="42">
        <f t="shared" si="78"/>
        <v>1</v>
      </c>
      <c r="G146" s="42">
        <f t="shared" si="78"/>
        <v>1</v>
      </c>
      <c r="H146" s="42">
        <f t="shared" si="78"/>
        <v>1</v>
      </c>
      <c r="I146" s="42">
        <f t="shared" si="78"/>
        <v>1</v>
      </c>
      <c r="J146" s="43">
        <f t="shared" ref="J146:K146" si="79">(J139-J140-J142-J143)/J139</f>
        <v>1</v>
      </c>
      <c r="K146" s="43">
        <f t="shared" si="79"/>
        <v>1</v>
      </c>
    </row>
    <row r="147" spans="1:13" x14ac:dyDescent="0.2">
      <c r="A147" s="14"/>
      <c r="B147" s="38" t="s">
        <v>19</v>
      </c>
      <c r="C147" s="42">
        <f t="shared" ref="C147:I147" si="80">(C139-C140-C142-C143-C141)/C139</f>
        <v>0</v>
      </c>
      <c r="D147" s="42">
        <f t="shared" si="80"/>
        <v>0</v>
      </c>
      <c r="E147" s="42">
        <f t="shared" si="80"/>
        <v>0</v>
      </c>
      <c r="F147" s="42">
        <f t="shared" si="80"/>
        <v>0</v>
      </c>
      <c r="G147" s="42">
        <f t="shared" si="80"/>
        <v>0</v>
      </c>
      <c r="H147" s="42">
        <f t="shared" si="80"/>
        <v>0</v>
      </c>
      <c r="I147" s="46">
        <f t="shared" si="80"/>
        <v>0</v>
      </c>
      <c r="J147" s="52">
        <f t="shared" ref="J147:K147" si="81">(J139-J140-J142-J143-J141)/J139</f>
        <v>0</v>
      </c>
      <c r="K147" s="47">
        <f t="shared" si="81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2">IF(C149&lt;1,C139,C139-C140-C141-C142-C143/C149)/24</f>
        <v>1</v>
      </c>
      <c r="D150" s="58">
        <f t="shared" si="82"/>
        <v>1</v>
      </c>
      <c r="E150" s="58">
        <f t="shared" si="82"/>
        <v>1</v>
      </c>
      <c r="F150" s="58">
        <f t="shared" si="82"/>
        <v>1</v>
      </c>
      <c r="G150" s="58">
        <f t="shared" si="82"/>
        <v>1</v>
      </c>
      <c r="H150" s="58">
        <f t="shared" si="82"/>
        <v>1</v>
      </c>
      <c r="I150" s="59">
        <f t="shared" si="82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3">IF(C148=0,C147,((C139-C140-C142-C143-C141)/C139)/C148)</f>
        <v>0</v>
      </c>
      <c r="D151" s="25">
        <f t="shared" si="83"/>
        <v>0</v>
      </c>
      <c r="E151" s="25">
        <f t="shared" si="83"/>
        <v>0</v>
      </c>
      <c r="F151" s="25">
        <f t="shared" si="83"/>
        <v>0</v>
      </c>
      <c r="G151" s="25">
        <f t="shared" si="83"/>
        <v>0</v>
      </c>
      <c r="H151" s="25">
        <f t="shared" si="83"/>
        <v>0</v>
      </c>
      <c r="I151" s="45">
        <f t="shared" si="83"/>
        <v>0</v>
      </c>
      <c r="J151" s="44">
        <f t="shared" ref="J151:K151" si="84">IF(J148=0,J147,((J139-J140-J142-J143-J141)/J139)/J148)</f>
        <v>0</v>
      </c>
      <c r="K151" s="44">
        <f t="shared" si="8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8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8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8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6">C154+C156+C157</f>
        <v>0</v>
      </c>
      <c r="D158" s="30">
        <f t="shared" si="86"/>
        <v>0</v>
      </c>
      <c r="E158" s="30">
        <f t="shared" si="86"/>
        <v>0</v>
      </c>
      <c r="F158" s="30">
        <f t="shared" si="86"/>
        <v>0</v>
      </c>
      <c r="G158" s="30">
        <f t="shared" si="86"/>
        <v>0</v>
      </c>
      <c r="H158" s="30">
        <f t="shared" si="86"/>
        <v>0</v>
      </c>
      <c r="I158" s="30">
        <f t="shared" si="86"/>
        <v>0</v>
      </c>
      <c r="J158" s="36">
        <f t="shared" si="8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7">C153-C158</f>
        <v>24</v>
      </c>
      <c r="D159" s="30">
        <f t="shared" si="87"/>
        <v>24</v>
      </c>
      <c r="E159" s="30">
        <f t="shared" si="87"/>
        <v>24</v>
      </c>
      <c r="F159" s="30">
        <f t="shared" si="87"/>
        <v>24</v>
      </c>
      <c r="G159" s="30">
        <f t="shared" si="87"/>
        <v>24</v>
      </c>
      <c r="H159" s="30">
        <f t="shared" si="87"/>
        <v>24</v>
      </c>
      <c r="I159" s="30">
        <f t="shared" si="87"/>
        <v>24</v>
      </c>
      <c r="J159" s="36">
        <f t="shared" si="8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88">(D153-D154-D156-D157)/D153</f>
        <v>1</v>
      </c>
      <c r="E160" s="42">
        <f t="shared" si="88"/>
        <v>1</v>
      </c>
      <c r="F160" s="42">
        <f t="shared" si="88"/>
        <v>1</v>
      </c>
      <c r="G160" s="42">
        <f t="shared" si="88"/>
        <v>1</v>
      </c>
      <c r="H160" s="42">
        <f t="shared" si="88"/>
        <v>1</v>
      </c>
      <c r="I160" s="42">
        <f t="shared" si="88"/>
        <v>1</v>
      </c>
      <c r="J160" s="43">
        <f t="shared" ref="J160:K160" si="89">(J153-J154-J156-J157)/J153</f>
        <v>1</v>
      </c>
      <c r="K160" s="43">
        <f t="shared" si="89"/>
        <v>1</v>
      </c>
    </row>
    <row r="161" spans="1:15" x14ac:dyDescent="0.2">
      <c r="A161" s="14"/>
      <c r="B161" s="38" t="s">
        <v>19</v>
      </c>
      <c r="C161" s="42">
        <f t="shared" ref="C161:I161" si="90">(C153-C154-C156-C157-C155)/C153</f>
        <v>0</v>
      </c>
      <c r="D161" s="42">
        <f t="shared" si="90"/>
        <v>0</v>
      </c>
      <c r="E161" s="42">
        <f t="shared" si="90"/>
        <v>0</v>
      </c>
      <c r="F161" s="42">
        <f t="shared" si="90"/>
        <v>0</v>
      </c>
      <c r="G161" s="42">
        <f t="shared" si="90"/>
        <v>0</v>
      </c>
      <c r="H161" s="42">
        <f t="shared" si="90"/>
        <v>0</v>
      </c>
      <c r="I161" s="46">
        <f t="shared" si="90"/>
        <v>0</v>
      </c>
      <c r="J161" s="52">
        <f t="shared" ref="J161:K161" si="91">(J153-J154-J156-J157-J155)/J153</f>
        <v>0</v>
      </c>
      <c r="K161" s="47">
        <f t="shared" si="91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2">IF(C163&lt;1,C153,C153-C154-C155-C156-C157/C163)/24</f>
        <v>1</v>
      </c>
      <c r="D164" s="58">
        <f t="shared" si="92"/>
        <v>1</v>
      </c>
      <c r="E164" s="58">
        <f t="shared" si="92"/>
        <v>1</v>
      </c>
      <c r="F164" s="58">
        <f t="shared" si="92"/>
        <v>1</v>
      </c>
      <c r="G164" s="58">
        <f t="shared" si="92"/>
        <v>1</v>
      </c>
      <c r="H164" s="58">
        <f t="shared" si="92"/>
        <v>1</v>
      </c>
      <c r="I164" s="59">
        <f t="shared" si="92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3">IF(C162=0,C161,((C153-C154-C156-C157-C155)/C153)/C162)</f>
        <v>0</v>
      </c>
      <c r="D165" s="25">
        <f t="shared" si="93"/>
        <v>0</v>
      </c>
      <c r="E165" s="25">
        <f t="shared" si="93"/>
        <v>0</v>
      </c>
      <c r="F165" s="25">
        <f t="shared" si="93"/>
        <v>0</v>
      </c>
      <c r="G165" s="25">
        <f t="shared" si="93"/>
        <v>0</v>
      </c>
      <c r="H165" s="25">
        <f t="shared" si="93"/>
        <v>0</v>
      </c>
      <c r="I165" s="45">
        <f t="shared" si="93"/>
        <v>0</v>
      </c>
      <c r="J165" s="44">
        <f t="shared" ref="J165:K165" si="94">IF(J162=0,J161,((J153-J154-J156-J157-J155)/J153)/J162)</f>
        <v>0</v>
      </c>
      <c r="K165" s="44">
        <f t="shared" si="94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5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24</v>
      </c>
      <c r="G168" s="29">
        <v>24</v>
      </c>
      <c r="H168" s="29">
        <v>24</v>
      </c>
      <c r="I168" s="29">
        <v>24</v>
      </c>
      <c r="J168" s="35">
        <f t="shared" si="95"/>
        <v>168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95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5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5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96">C168+C170+C171</f>
        <v>24</v>
      </c>
      <c r="D172" s="30">
        <f t="shared" si="96"/>
        <v>24</v>
      </c>
      <c r="E172" s="30">
        <f t="shared" si="96"/>
        <v>24</v>
      </c>
      <c r="F172" s="30">
        <f t="shared" si="96"/>
        <v>24</v>
      </c>
      <c r="G172" s="30">
        <f t="shared" si="96"/>
        <v>24</v>
      </c>
      <c r="H172" s="30">
        <f t="shared" si="96"/>
        <v>24</v>
      </c>
      <c r="I172" s="30">
        <f t="shared" si="96"/>
        <v>24</v>
      </c>
      <c r="J172" s="36">
        <f t="shared" si="95"/>
        <v>168</v>
      </c>
      <c r="K172" s="36">
        <f>K168+K170+K171</f>
        <v>0</v>
      </c>
      <c r="L172" s="53">
        <f>AVERAGE(J86,J100)</f>
        <v>0.99544642857142862</v>
      </c>
    </row>
    <row r="173" spans="1:15" x14ac:dyDescent="0.2">
      <c r="A173" s="14"/>
      <c r="B173" s="15" t="s">
        <v>1</v>
      </c>
      <c r="C173" s="30">
        <f t="shared" ref="C173:I173" si="97">C167-C172</f>
        <v>0</v>
      </c>
      <c r="D173" s="30">
        <f t="shared" si="97"/>
        <v>0</v>
      </c>
      <c r="E173" s="30">
        <f t="shared" si="97"/>
        <v>0</v>
      </c>
      <c r="F173" s="30">
        <f t="shared" si="97"/>
        <v>0</v>
      </c>
      <c r="G173" s="30">
        <f t="shared" si="97"/>
        <v>0</v>
      </c>
      <c r="H173" s="30">
        <f t="shared" si="97"/>
        <v>0</v>
      </c>
      <c r="I173" s="30">
        <f t="shared" si="97"/>
        <v>0</v>
      </c>
      <c r="J173" s="36">
        <f t="shared" si="95"/>
        <v>0</v>
      </c>
      <c r="K173" s="36">
        <f>K167-K172</f>
        <v>168</v>
      </c>
      <c r="L173" s="53">
        <f>AVERAGE(J87,J101)</f>
        <v>0.99514880952380946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I174" si="98">(D167-D168-D170-D171)/D167</f>
        <v>0</v>
      </c>
      <c r="E174" s="42">
        <f t="shared" si="98"/>
        <v>0</v>
      </c>
      <c r="F174" s="42">
        <f t="shared" si="98"/>
        <v>0</v>
      </c>
      <c r="G174" s="42">
        <f t="shared" si="98"/>
        <v>0</v>
      </c>
      <c r="H174" s="42">
        <f t="shared" si="98"/>
        <v>0</v>
      </c>
      <c r="I174" s="42">
        <f t="shared" si="98"/>
        <v>0</v>
      </c>
      <c r="J174" s="43">
        <f t="shared" ref="J174:K174" si="99">(J167-J168-J170-J171)/J167</f>
        <v>0</v>
      </c>
      <c r="K174" s="43">
        <f t="shared" si="99"/>
        <v>1</v>
      </c>
    </row>
    <row r="175" spans="1:15" x14ac:dyDescent="0.2">
      <c r="A175" s="14"/>
      <c r="B175" s="38" t="s">
        <v>19</v>
      </c>
      <c r="C175" s="42">
        <f t="shared" ref="C175:I175" si="100">(C167-C168-C170-C171-C169)/C167</f>
        <v>0</v>
      </c>
      <c r="D175" s="42">
        <f t="shared" si="100"/>
        <v>0</v>
      </c>
      <c r="E175" s="42">
        <f t="shared" si="100"/>
        <v>0</v>
      </c>
      <c r="F175" s="42">
        <f t="shared" si="100"/>
        <v>0</v>
      </c>
      <c r="G175" s="42">
        <f t="shared" si="100"/>
        <v>0</v>
      </c>
      <c r="H175" s="42">
        <f t="shared" si="100"/>
        <v>0</v>
      </c>
      <c r="I175" s="46">
        <f t="shared" si="100"/>
        <v>0</v>
      </c>
      <c r="J175" s="52">
        <f t="shared" ref="J175:K175" si="101">(J167-J168-J170-J171-J169)/J167</f>
        <v>0</v>
      </c>
      <c r="K175" s="47">
        <f t="shared" si="101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2">IF(C177&lt;1,C167,C167-C168-C169-C170-C171/C177)/24</f>
        <v>1</v>
      </c>
      <c r="D178" s="58">
        <f t="shared" si="102"/>
        <v>1</v>
      </c>
      <c r="E178" s="58">
        <f t="shared" si="102"/>
        <v>1</v>
      </c>
      <c r="F178" s="58">
        <f t="shared" si="102"/>
        <v>1</v>
      </c>
      <c r="G178" s="58">
        <f t="shared" si="102"/>
        <v>1</v>
      </c>
      <c r="H178" s="58">
        <f t="shared" si="102"/>
        <v>1</v>
      </c>
      <c r="I178" s="59">
        <f t="shared" si="102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3">IF(C176=0,C175,((C167-C168-C170-C171-C169)/C167)/C176)</f>
        <v>0</v>
      </c>
      <c r="D179" s="25">
        <f t="shared" si="103"/>
        <v>0</v>
      </c>
      <c r="E179" s="25">
        <f t="shared" si="103"/>
        <v>0</v>
      </c>
      <c r="F179" s="25">
        <f t="shared" si="103"/>
        <v>0</v>
      </c>
      <c r="G179" s="25">
        <f t="shared" si="103"/>
        <v>0</v>
      </c>
      <c r="H179" s="25">
        <f t="shared" si="103"/>
        <v>0</v>
      </c>
      <c r="I179" s="45">
        <f t="shared" si="103"/>
        <v>0</v>
      </c>
      <c r="J179" s="44">
        <f t="shared" ref="J179:K179" si="104">IF(J176=0,J175,((J167-J168-J170-J171-J169)/J167)/J176)</f>
        <v>0</v>
      </c>
      <c r="K179" s="44">
        <f t="shared" si="104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5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05"/>
        <v>168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05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5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5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06">C182+C184+C185</f>
        <v>24</v>
      </c>
      <c r="D186" s="30">
        <f t="shared" si="106"/>
        <v>24</v>
      </c>
      <c r="E186" s="30">
        <f t="shared" si="106"/>
        <v>24</v>
      </c>
      <c r="F186" s="30">
        <f t="shared" si="106"/>
        <v>24</v>
      </c>
      <c r="G186" s="30">
        <f t="shared" si="106"/>
        <v>24</v>
      </c>
      <c r="H186" s="30">
        <f t="shared" si="106"/>
        <v>24</v>
      </c>
      <c r="I186" s="30">
        <f t="shared" si="106"/>
        <v>24</v>
      </c>
      <c r="J186" s="36">
        <f t="shared" si="105"/>
        <v>168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07">C181-C186</f>
        <v>0</v>
      </c>
      <c r="D187" s="30">
        <f t="shared" si="107"/>
        <v>0</v>
      </c>
      <c r="E187" s="30">
        <f t="shared" si="107"/>
        <v>0</v>
      </c>
      <c r="F187" s="30">
        <f t="shared" si="107"/>
        <v>0</v>
      </c>
      <c r="G187" s="30">
        <f t="shared" si="107"/>
        <v>0</v>
      </c>
      <c r="H187" s="30">
        <f t="shared" si="107"/>
        <v>0</v>
      </c>
      <c r="I187" s="30">
        <f t="shared" si="107"/>
        <v>0</v>
      </c>
      <c r="J187" s="36">
        <f t="shared" si="105"/>
        <v>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08">(D181-D182-D184-D185)/D181</f>
        <v>0</v>
      </c>
      <c r="E188" s="42">
        <f t="shared" si="108"/>
        <v>0</v>
      </c>
      <c r="F188" s="42">
        <f t="shared" si="108"/>
        <v>0</v>
      </c>
      <c r="G188" s="42">
        <f t="shared" si="108"/>
        <v>0</v>
      </c>
      <c r="H188" s="42">
        <f t="shared" si="108"/>
        <v>0</v>
      </c>
      <c r="I188" s="42">
        <f t="shared" si="108"/>
        <v>0</v>
      </c>
      <c r="J188" s="43">
        <f t="shared" ref="J188:K188" si="109">(J181-J182-J184-J185)/J181</f>
        <v>0</v>
      </c>
      <c r="K188" s="43">
        <f t="shared" si="109"/>
        <v>1</v>
      </c>
    </row>
    <row r="189" spans="1:13" x14ac:dyDescent="0.2">
      <c r="A189" s="14"/>
      <c r="B189" s="38" t="s">
        <v>19</v>
      </c>
      <c r="C189" s="42">
        <f t="shared" ref="C189:I189" si="110">(C181-C182-C184-C185-C183)/C181</f>
        <v>0</v>
      </c>
      <c r="D189" s="42">
        <f t="shared" si="110"/>
        <v>0</v>
      </c>
      <c r="E189" s="42">
        <f t="shared" si="110"/>
        <v>0</v>
      </c>
      <c r="F189" s="42">
        <f t="shared" si="110"/>
        <v>0</v>
      </c>
      <c r="G189" s="42">
        <f t="shared" si="110"/>
        <v>0</v>
      </c>
      <c r="H189" s="42">
        <f t="shared" si="110"/>
        <v>0</v>
      </c>
      <c r="I189" s="46">
        <f t="shared" si="110"/>
        <v>0</v>
      </c>
      <c r="J189" s="52">
        <f t="shared" ref="J189:K189" si="111">(J181-J182-J184-J185-J183)/J181</f>
        <v>0</v>
      </c>
      <c r="K189" s="47">
        <f t="shared" si="111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2">IF(C191&lt;1,C181,C181-C182-C183-C184-C185/C191)/24</f>
        <v>1</v>
      </c>
      <c r="D192" s="58">
        <f t="shared" si="112"/>
        <v>1</v>
      </c>
      <c r="E192" s="58">
        <f t="shared" si="112"/>
        <v>1</v>
      </c>
      <c r="F192" s="58">
        <f t="shared" si="112"/>
        <v>1</v>
      </c>
      <c r="G192" s="58">
        <f t="shared" si="112"/>
        <v>1</v>
      </c>
      <c r="H192" s="58">
        <f t="shared" si="112"/>
        <v>1</v>
      </c>
      <c r="I192" s="59">
        <f t="shared" si="112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3">IF(C190=0,C189,((C181-C182-C184-C185-C183)/C181)/C190)</f>
        <v>0</v>
      </c>
      <c r="D193" s="25">
        <f t="shared" si="113"/>
        <v>0</v>
      </c>
      <c r="E193" s="25">
        <f t="shared" si="113"/>
        <v>0</v>
      </c>
      <c r="F193" s="25">
        <f t="shared" si="113"/>
        <v>0</v>
      </c>
      <c r="G193" s="25">
        <f t="shared" si="113"/>
        <v>0</v>
      </c>
      <c r="H193" s="25">
        <f t="shared" si="113"/>
        <v>0</v>
      </c>
      <c r="I193" s="45">
        <f t="shared" si="113"/>
        <v>0</v>
      </c>
      <c r="J193" s="44">
        <f t="shared" ref="J193:K193" si="114">IF(J190=0,J189,((J181-J182-J184-J185-J183)/J181)/J190)</f>
        <v>0</v>
      </c>
      <c r="K193" s="44">
        <f t="shared" si="114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5" spans="1:11" x14ac:dyDescent="0.2">
      <c r="J195" s="53">
        <f>AVERAGE(J188,J174,J160,J146,J132,J116)</f>
        <v>0.66666666666666663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54"/>
  <dimension ref="A1:O194"/>
  <sheetViews>
    <sheetView showGridLines="0" zoomScaleNormal="100" workbookViewId="0">
      <selection activeCell="H42" sqref="H4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Week17!F1+1</f>
        <v>18</v>
      </c>
      <c r="G1" s="62">
        <f>Week17!G1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Week17!I3+1</f>
        <v>43582</v>
      </c>
      <c r="D3" s="51">
        <f t="shared" ref="D3:I3" si="0">C3+1</f>
        <v>43583</v>
      </c>
      <c r="E3" s="51">
        <f t="shared" si="0"/>
        <v>43584</v>
      </c>
      <c r="F3" s="51">
        <f t="shared" si="0"/>
        <v>43585</v>
      </c>
      <c r="G3" s="51">
        <f t="shared" si="0"/>
        <v>43586</v>
      </c>
      <c r="H3" s="51">
        <f t="shared" si="0"/>
        <v>43587</v>
      </c>
      <c r="I3" s="51">
        <f t="shared" si="0"/>
        <v>43588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5.77</v>
      </c>
      <c r="E6" s="29">
        <v>0</v>
      </c>
      <c r="F6" s="29">
        <v>0</v>
      </c>
      <c r="G6" s="29">
        <v>0</v>
      </c>
      <c r="H6" s="29">
        <f>(23-7)+(8/60)</f>
        <v>16.133333333333333</v>
      </c>
      <c r="I6" s="29">
        <v>3.58</v>
      </c>
      <c r="J6" s="33">
        <f t="shared" si="1"/>
        <v>25.483333333333334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0.33</v>
      </c>
      <c r="D9" s="29">
        <f>0.07+0.08+0.05</f>
        <v>0.2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0.53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0.33</v>
      </c>
      <c r="D10" s="30">
        <f t="shared" si="2"/>
        <v>5.97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16.133333333333333</v>
      </c>
      <c r="I10" s="30">
        <f t="shared" si="2"/>
        <v>3.58</v>
      </c>
      <c r="J10" s="36">
        <f t="shared" si="1"/>
        <v>26.013333333333335</v>
      </c>
      <c r="K10" s="36">
        <f>K6+K8+K9</f>
        <v>0</v>
      </c>
      <c r="N10" s="53">
        <f>AVERAGE(J12,J26,J40,J56,J70,J86,J100)</f>
        <v>0.85158730158730156</v>
      </c>
    </row>
    <row r="11" spans="1:14" x14ac:dyDescent="0.2">
      <c r="A11" s="14"/>
      <c r="B11" s="15" t="s">
        <v>1</v>
      </c>
      <c r="C11" s="30">
        <f t="shared" ref="C11:I11" si="3">C5-C10</f>
        <v>23.67</v>
      </c>
      <c r="D11" s="30">
        <f t="shared" si="3"/>
        <v>18.03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7.8666666666666671</v>
      </c>
      <c r="I11" s="30">
        <f t="shared" si="3"/>
        <v>20.420000000000002</v>
      </c>
      <c r="J11" s="36">
        <f t="shared" si="1"/>
        <v>141.98666666666668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0.98625000000000007</v>
      </c>
      <c r="D12" s="42">
        <f t="shared" ref="D12:I12" si="4">(D5-D6-D8-D9)/D5</f>
        <v>0.75125000000000008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0.32777777777777778</v>
      </c>
      <c r="I12" s="42">
        <f t="shared" si="4"/>
        <v>0.85083333333333344</v>
      </c>
      <c r="J12" s="43">
        <f t="shared" ref="J12:K12" si="5">(J5-J6-J8-J9)/J5</f>
        <v>0.84515873015873011</v>
      </c>
      <c r="K12" s="43">
        <f t="shared" si="5"/>
        <v>1</v>
      </c>
      <c r="L12" s="53">
        <f>AVERAGE(J12,J26,J40)</f>
        <v>0.65370370370370368</v>
      </c>
    </row>
    <row r="13" spans="1:14" x14ac:dyDescent="0.2">
      <c r="A13" s="14"/>
      <c r="B13" s="38" t="s">
        <v>19</v>
      </c>
      <c r="C13" s="42">
        <f t="shared" ref="C13:I13" si="6">(C5-C6-C8-C9-C7)/C5</f>
        <v>0.98625000000000007</v>
      </c>
      <c r="D13" s="42">
        <f t="shared" si="6"/>
        <v>0.75125000000000008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0.32777777777777778</v>
      </c>
      <c r="I13" s="46">
        <f t="shared" si="6"/>
        <v>0.85083333333333344</v>
      </c>
      <c r="J13" s="52">
        <f t="shared" ref="J13:K13" si="7">(J5-J6-J8-J9-J7)/J5</f>
        <v>0.84515873015873011</v>
      </c>
      <c r="K13" s="47">
        <f t="shared" si="7"/>
        <v>1</v>
      </c>
      <c r="L13" s="53">
        <f>AVERAGE(J13,J27,J41)</f>
        <v>0.65370370370370368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1</v>
      </c>
      <c r="D15" s="48">
        <v>3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4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0.98625000000000007</v>
      </c>
      <c r="D16" s="58">
        <f t="shared" si="8"/>
        <v>0.75680555555555562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6.7430555555555554</v>
      </c>
      <c r="K16" s="61">
        <v>7</v>
      </c>
    </row>
    <row r="17" spans="1:15" x14ac:dyDescent="0.2">
      <c r="A17" s="41"/>
      <c r="B17" s="1" t="s">
        <v>15</v>
      </c>
      <c r="C17" s="25">
        <f t="shared" ref="C17:I17" si="9">IF(C14=0,C13,((C5-C6-C8-C9-C7)/C5)/C14)</f>
        <v>0.98625000000000007</v>
      </c>
      <c r="D17" s="25">
        <f t="shared" si="9"/>
        <v>0.75125000000000008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0.32777777777777778</v>
      </c>
      <c r="I17" s="45">
        <f t="shared" si="9"/>
        <v>0.85083333333333344</v>
      </c>
      <c r="J17" s="44">
        <f t="shared" ref="J17:K17" si="10">IF(J14=0,J13,((J5-J6-J8-J9-J7)/J5)/J14)</f>
        <v>0.84515873015873011</v>
      </c>
      <c r="K17" s="44">
        <f t="shared" si="10"/>
        <v>1</v>
      </c>
    </row>
    <row r="18" spans="1:15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5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  <c r="M19" s="53">
        <f>AVERAGE(J12,J26,J40,J56,J70,J86,J100)</f>
        <v>0.85158730158730156</v>
      </c>
    </row>
    <row r="20" spans="1:15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9.93</v>
      </c>
      <c r="I20" s="29">
        <v>0</v>
      </c>
      <c r="J20" s="35">
        <f t="shared" si="11"/>
        <v>9.93</v>
      </c>
      <c r="K20" s="35">
        <v>0</v>
      </c>
      <c r="O20" s="4">
        <v>47</v>
      </c>
    </row>
    <row r="21" spans="1:15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  <c r="O21" s="4">
        <v>45</v>
      </c>
    </row>
    <row r="22" spans="1:15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  <c r="O22" s="4">
        <v>35</v>
      </c>
    </row>
    <row r="23" spans="1:15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  <c r="O23" s="4">
        <v>60</v>
      </c>
    </row>
    <row r="24" spans="1:15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9.93</v>
      </c>
      <c r="I24" s="30">
        <f t="shared" si="12"/>
        <v>0</v>
      </c>
      <c r="J24" s="36">
        <f t="shared" si="11"/>
        <v>9.93</v>
      </c>
      <c r="K24" s="36">
        <f>K20+K22+K23</f>
        <v>0</v>
      </c>
      <c r="O24" s="4">
        <f>O22/O23</f>
        <v>0.58333333333333337</v>
      </c>
    </row>
    <row r="25" spans="1:15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14.07</v>
      </c>
      <c r="I25" s="30">
        <f t="shared" si="13"/>
        <v>24</v>
      </c>
      <c r="J25" s="36">
        <f t="shared" si="11"/>
        <v>158.07</v>
      </c>
      <c r="K25" s="36">
        <f>K19-K24</f>
        <v>168</v>
      </c>
    </row>
    <row r="26" spans="1:15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0.58625000000000005</v>
      </c>
      <c r="I26" s="42">
        <f t="shared" si="14"/>
        <v>1</v>
      </c>
      <c r="J26" s="43">
        <f>(J19-J20-J22-J23)/J19</f>
        <v>0.94089285714285709</v>
      </c>
      <c r="K26" s="43">
        <f>(K19-K20-K22-K23)/K19</f>
        <v>1</v>
      </c>
    </row>
    <row r="27" spans="1:15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0.58625000000000005</v>
      </c>
      <c r="I27" s="46">
        <f t="shared" si="15"/>
        <v>1</v>
      </c>
      <c r="J27" s="52">
        <f>(J19-J20-J22-J23-J21)/J19</f>
        <v>0.94089285714285709</v>
      </c>
      <c r="K27" s="47">
        <f>(K19-K20-K22-K23-K21)/K19</f>
        <v>1</v>
      </c>
    </row>
    <row r="28" spans="1:15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5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5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5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0.58625000000000005</v>
      </c>
      <c r="I31" s="45">
        <f t="shared" si="17"/>
        <v>1</v>
      </c>
      <c r="J31" s="44">
        <f t="shared" ref="J31:K31" si="18">IF(J28=0,J27,((J19-J20-J22-J23-J21)/J19)/J28)</f>
        <v>0.94089285714285709</v>
      </c>
      <c r="K31" s="44">
        <f t="shared" si="18"/>
        <v>1</v>
      </c>
      <c r="L31" s="55">
        <f>(J28+J40+J56+J72+J116)/5</f>
        <v>0.43501190476190477</v>
      </c>
    </row>
    <row r="32" spans="1:15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24</v>
      </c>
      <c r="D34" s="29">
        <v>24</v>
      </c>
      <c r="E34" s="29">
        <v>24</v>
      </c>
      <c r="F34" s="29">
        <v>24</v>
      </c>
      <c r="G34" s="29">
        <f>12.87+4.24</f>
        <v>17.11</v>
      </c>
      <c r="H34" s="29">
        <f>(23-9)+0.5</f>
        <v>14.5</v>
      </c>
      <c r="I34" s="29">
        <v>10.98</v>
      </c>
      <c r="J34" s="33">
        <f t="shared" si="19"/>
        <v>138.59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24</v>
      </c>
      <c r="D38" s="30">
        <f t="shared" si="20"/>
        <v>24</v>
      </c>
      <c r="E38" s="30">
        <f t="shared" si="20"/>
        <v>24</v>
      </c>
      <c r="F38" s="30">
        <f t="shared" si="20"/>
        <v>24</v>
      </c>
      <c r="G38" s="30">
        <f t="shared" si="20"/>
        <v>17.11</v>
      </c>
      <c r="H38" s="30">
        <f t="shared" si="20"/>
        <v>14.5</v>
      </c>
      <c r="I38" s="30">
        <f t="shared" si="20"/>
        <v>10.98</v>
      </c>
      <c r="J38" s="34">
        <f t="shared" si="19"/>
        <v>138.59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0</v>
      </c>
      <c r="D39" s="30">
        <f t="shared" si="21"/>
        <v>0</v>
      </c>
      <c r="E39" s="30">
        <f t="shared" si="21"/>
        <v>0</v>
      </c>
      <c r="F39" s="30">
        <f t="shared" si="21"/>
        <v>0</v>
      </c>
      <c r="G39" s="30">
        <f t="shared" si="21"/>
        <v>6.8900000000000006</v>
      </c>
      <c r="H39" s="30">
        <f t="shared" si="21"/>
        <v>9.5</v>
      </c>
      <c r="I39" s="30">
        <f t="shared" si="21"/>
        <v>13.02</v>
      </c>
      <c r="J39" s="34">
        <f t="shared" si="19"/>
        <v>29.41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0</v>
      </c>
      <c r="D40" s="42">
        <f t="shared" ref="D40:I40" si="22">(D33-D34-D36-D37)/D33</f>
        <v>0</v>
      </c>
      <c r="E40" s="42">
        <f t="shared" si="22"/>
        <v>0</v>
      </c>
      <c r="F40" s="42">
        <f t="shared" si="22"/>
        <v>0</v>
      </c>
      <c r="G40" s="42">
        <f t="shared" si="22"/>
        <v>0.28708333333333336</v>
      </c>
      <c r="H40" s="42">
        <f t="shared" si="22"/>
        <v>0.39583333333333331</v>
      </c>
      <c r="I40" s="42">
        <f t="shared" si="22"/>
        <v>0.54249999999999998</v>
      </c>
      <c r="J40" s="43">
        <f>(J33-J34-J36-J37)/J33</f>
        <v>0.17505952380952378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0</v>
      </c>
      <c r="D41" s="42">
        <f t="shared" si="23"/>
        <v>0</v>
      </c>
      <c r="E41" s="42">
        <f t="shared" si="23"/>
        <v>0</v>
      </c>
      <c r="F41" s="42">
        <f t="shared" si="23"/>
        <v>0</v>
      </c>
      <c r="G41" s="42">
        <f t="shared" si="23"/>
        <v>0.28708333333333336</v>
      </c>
      <c r="H41" s="42">
        <f t="shared" si="23"/>
        <v>0.39583333333333331</v>
      </c>
      <c r="I41" s="46">
        <f t="shared" si="23"/>
        <v>0.54249999999999998</v>
      </c>
      <c r="J41" s="52">
        <f>(J33-J34-J36-J37-J35)/J33</f>
        <v>0.17505952380952378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0</v>
      </c>
      <c r="D45" s="25">
        <f t="shared" si="25"/>
        <v>0</v>
      </c>
      <c r="E45" s="25">
        <f t="shared" si="25"/>
        <v>0</v>
      </c>
      <c r="F45" s="25">
        <f t="shared" si="25"/>
        <v>0</v>
      </c>
      <c r="G45" s="25">
        <f t="shared" si="25"/>
        <v>0.28708333333333336</v>
      </c>
      <c r="H45" s="25">
        <f t="shared" si="25"/>
        <v>0.39583333333333331</v>
      </c>
      <c r="I45" s="45">
        <f t="shared" si="25"/>
        <v>0.54249999999999998</v>
      </c>
      <c r="J45" s="44">
        <f t="shared" ref="J45:K45" si="26">IF(J42=0,J41,((J33-J34-J36-J37-J35)/J33)/J42)</f>
        <v>0.17505952380952378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43582</v>
      </c>
      <c r="D47" s="51">
        <f t="shared" ref="D47:I47" si="27">C47+1</f>
        <v>43583</v>
      </c>
      <c r="E47" s="51">
        <f t="shared" si="27"/>
        <v>43584</v>
      </c>
      <c r="F47" s="51">
        <f t="shared" si="27"/>
        <v>43585</v>
      </c>
      <c r="G47" s="51">
        <f t="shared" si="27"/>
        <v>43586</v>
      </c>
      <c r="H47" s="51">
        <f t="shared" si="27"/>
        <v>43587</v>
      </c>
      <c r="I47" s="51">
        <f t="shared" si="27"/>
        <v>43588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4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4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4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  <c r="N51" s="4">
        <f>9/60</f>
        <v>0.15</v>
      </c>
    </row>
    <row r="52" spans="1:14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4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4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4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4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4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4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4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4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4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4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4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4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43582</v>
      </c>
      <c r="D77" s="51">
        <f t="shared" ref="D77:I77" si="44">C77+1</f>
        <v>43583</v>
      </c>
      <c r="E77" s="51">
        <f t="shared" si="44"/>
        <v>43584</v>
      </c>
      <c r="F77" s="51">
        <f t="shared" si="44"/>
        <v>43585</v>
      </c>
      <c r="G77" s="51">
        <f t="shared" si="44"/>
        <v>43586</v>
      </c>
      <c r="H77" s="51">
        <f t="shared" si="44"/>
        <v>43587</v>
      </c>
      <c r="I77" s="51">
        <f t="shared" si="44"/>
        <v>43588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1</v>
      </c>
      <c r="J103" s="40">
        <f>SUM(C103:I103)</f>
        <v>1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43582</v>
      </c>
      <c r="D107" s="51">
        <f t="shared" ref="D107:I107" si="61">C107+1</f>
        <v>43583</v>
      </c>
      <c r="E107" s="51">
        <f t="shared" si="61"/>
        <v>43584</v>
      </c>
      <c r="F107" s="51">
        <f t="shared" si="61"/>
        <v>43585</v>
      </c>
      <c r="G107" s="51">
        <f t="shared" si="61"/>
        <v>43586</v>
      </c>
      <c r="H107" s="51">
        <f t="shared" si="61"/>
        <v>43587</v>
      </c>
      <c r="I107" s="51">
        <f t="shared" si="61"/>
        <v>43588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43582</v>
      </c>
      <c r="D123" s="51">
        <f t="shared" ref="D123:I123" si="72">C123+1</f>
        <v>43583</v>
      </c>
      <c r="E123" s="51">
        <f t="shared" si="72"/>
        <v>43584</v>
      </c>
      <c r="F123" s="51">
        <f t="shared" si="72"/>
        <v>43585</v>
      </c>
      <c r="G123" s="51">
        <f t="shared" si="72"/>
        <v>43586</v>
      </c>
      <c r="H123" s="51">
        <f t="shared" si="72"/>
        <v>43587</v>
      </c>
      <c r="I123" s="51">
        <f t="shared" si="72"/>
        <v>43588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73"/>
        <v>168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73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24</v>
      </c>
      <c r="D130" s="30">
        <f t="shared" si="74"/>
        <v>24</v>
      </c>
      <c r="E130" s="30">
        <f t="shared" si="74"/>
        <v>24</v>
      </c>
      <c r="F130" s="30">
        <f t="shared" si="74"/>
        <v>24</v>
      </c>
      <c r="G130" s="30">
        <f t="shared" si="74"/>
        <v>24</v>
      </c>
      <c r="H130" s="30">
        <f t="shared" si="74"/>
        <v>24</v>
      </c>
      <c r="I130" s="30">
        <f t="shared" si="74"/>
        <v>24</v>
      </c>
      <c r="J130" s="36">
        <f t="shared" si="73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0</v>
      </c>
      <c r="D131" s="30">
        <f t="shared" si="75"/>
        <v>0</v>
      </c>
      <c r="E131" s="30">
        <f t="shared" si="75"/>
        <v>0</v>
      </c>
      <c r="F131" s="30">
        <f t="shared" si="75"/>
        <v>0</v>
      </c>
      <c r="G131" s="30">
        <f t="shared" si="75"/>
        <v>0</v>
      </c>
      <c r="H131" s="30">
        <f t="shared" si="75"/>
        <v>0</v>
      </c>
      <c r="I131" s="30">
        <f t="shared" si="75"/>
        <v>0</v>
      </c>
      <c r="J131" s="36">
        <f t="shared" si="73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I132" si="76">(D125-D126-D128-D129)/D125</f>
        <v>0</v>
      </c>
      <c r="E132" s="42">
        <f t="shared" si="76"/>
        <v>0</v>
      </c>
      <c r="F132" s="42">
        <f t="shared" si="76"/>
        <v>0</v>
      </c>
      <c r="G132" s="42">
        <f t="shared" si="76"/>
        <v>0</v>
      </c>
      <c r="H132" s="42">
        <f t="shared" si="76"/>
        <v>0</v>
      </c>
      <c r="I132" s="42">
        <f t="shared" si="76"/>
        <v>0</v>
      </c>
      <c r="J132" s="43">
        <f>(J125-J126-J128-J129)/J125</f>
        <v>0</v>
      </c>
      <c r="K132" s="43">
        <f>(K125-K126-K128-K129)/K125</f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 t="shared" ref="J146:K146" si="85">(J139-J140-J142-J143)/J139</f>
        <v>1</v>
      </c>
      <c r="K146" s="43">
        <f t="shared" si="85"/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0</v>
      </c>
      <c r="D147" s="42">
        <f t="shared" si="86"/>
        <v>0</v>
      </c>
      <c r="E147" s="42">
        <f t="shared" si="86"/>
        <v>0</v>
      </c>
      <c r="F147" s="42">
        <f t="shared" si="86"/>
        <v>0</v>
      </c>
      <c r="G147" s="42">
        <f t="shared" si="86"/>
        <v>0</v>
      </c>
      <c r="H147" s="42">
        <f t="shared" si="86"/>
        <v>0</v>
      </c>
      <c r="I147" s="46">
        <f t="shared" si="86"/>
        <v>0</v>
      </c>
      <c r="J147" s="52">
        <f t="shared" ref="J147:K147" si="87">(J139-J140-J142-J143-J141)/J139</f>
        <v>0</v>
      </c>
      <c r="K147" s="47">
        <f t="shared" si="8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0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0</v>
      </c>
      <c r="G158" s="30">
        <f t="shared" si="92"/>
        <v>0</v>
      </c>
      <c r="H158" s="30">
        <f t="shared" si="92"/>
        <v>0</v>
      </c>
      <c r="I158" s="30">
        <f t="shared" si="92"/>
        <v>0</v>
      </c>
      <c r="J158" s="36">
        <f t="shared" si="9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24</v>
      </c>
      <c r="G159" s="30">
        <f t="shared" si="93"/>
        <v>24</v>
      </c>
      <c r="H159" s="30">
        <f t="shared" si="93"/>
        <v>24</v>
      </c>
      <c r="I159" s="30">
        <f t="shared" si="93"/>
        <v>24</v>
      </c>
      <c r="J159" s="36">
        <f t="shared" si="9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1</v>
      </c>
      <c r="G160" s="42">
        <f t="shared" si="94"/>
        <v>1</v>
      </c>
      <c r="H160" s="42">
        <f t="shared" si="94"/>
        <v>1</v>
      </c>
      <c r="I160" s="42">
        <f t="shared" si="94"/>
        <v>1</v>
      </c>
      <c r="J160" s="43">
        <f t="shared" ref="J160:K160" si="95">(J153-J154-J156-J157)/J153</f>
        <v>1</v>
      </c>
      <c r="K160" s="43">
        <f t="shared" si="95"/>
        <v>1</v>
      </c>
    </row>
    <row r="161" spans="1:15" x14ac:dyDescent="0.2">
      <c r="A161" s="14"/>
      <c r="B161" s="38" t="s">
        <v>19</v>
      </c>
      <c r="C161" s="42">
        <f t="shared" ref="C161:I161" si="96">(C153-C154-C156-C157-C155)/C153</f>
        <v>0</v>
      </c>
      <c r="D161" s="42">
        <f t="shared" si="96"/>
        <v>0</v>
      </c>
      <c r="E161" s="42">
        <f t="shared" si="96"/>
        <v>0</v>
      </c>
      <c r="F161" s="42">
        <f t="shared" si="96"/>
        <v>0</v>
      </c>
      <c r="G161" s="42">
        <f t="shared" si="96"/>
        <v>0</v>
      </c>
      <c r="H161" s="42">
        <f t="shared" si="96"/>
        <v>0</v>
      </c>
      <c r="I161" s="46">
        <f t="shared" si="96"/>
        <v>0</v>
      </c>
      <c r="J161" s="52">
        <f t="shared" ref="J161:K161" si="97">(J153-J154-J156-J157-J155)/J153</f>
        <v>0</v>
      </c>
      <c r="K161" s="47">
        <f t="shared" si="9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0</v>
      </c>
      <c r="D165" s="25">
        <f t="shared" si="99"/>
        <v>0</v>
      </c>
      <c r="E165" s="25">
        <f t="shared" si="99"/>
        <v>0</v>
      </c>
      <c r="F165" s="25">
        <f t="shared" si="99"/>
        <v>0</v>
      </c>
      <c r="G165" s="25">
        <f t="shared" si="99"/>
        <v>0</v>
      </c>
      <c r="H165" s="25">
        <f t="shared" si="99"/>
        <v>0</v>
      </c>
      <c r="I165" s="45">
        <f t="shared" si="99"/>
        <v>0</v>
      </c>
      <c r="J165" s="44">
        <f t="shared" ref="J165:K165" si="100">IF(J162=0,J161,((J153-J154-J156-J157-J155)/J153)/J162)</f>
        <v>0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1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1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0</v>
      </c>
      <c r="D172" s="30">
        <f t="shared" si="102"/>
        <v>0</v>
      </c>
      <c r="E172" s="30">
        <f t="shared" si="102"/>
        <v>0</v>
      </c>
      <c r="F172" s="30">
        <f t="shared" si="102"/>
        <v>0</v>
      </c>
      <c r="G172" s="30">
        <f t="shared" si="102"/>
        <v>0</v>
      </c>
      <c r="H172" s="30">
        <f t="shared" si="102"/>
        <v>0</v>
      </c>
      <c r="I172" s="30">
        <f t="shared" si="102"/>
        <v>0</v>
      </c>
      <c r="J172" s="36">
        <f t="shared" si="101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3">C167-C172</f>
        <v>24</v>
      </c>
      <c r="D173" s="30">
        <f t="shared" si="103"/>
        <v>24</v>
      </c>
      <c r="E173" s="30">
        <f t="shared" si="103"/>
        <v>24</v>
      </c>
      <c r="F173" s="30">
        <f t="shared" si="103"/>
        <v>24</v>
      </c>
      <c r="G173" s="30">
        <f t="shared" si="103"/>
        <v>24</v>
      </c>
      <c r="H173" s="30">
        <f t="shared" si="103"/>
        <v>24</v>
      </c>
      <c r="I173" s="30">
        <f t="shared" si="103"/>
        <v>24</v>
      </c>
      <c r="J173" s="36">
        <f t="shared" si="101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4">(D167-D168-D170-D171)/D167</f>
        <v>1</v>
      </c>
      <c r="E174" s="42">
        <f t="shared" si="104"/>
        <v>1</v>
      </c>
      <c r="F174" s="42">
        <f t="shared" si="104"/>
        <v>1</v>
      </c>
      <c r="G174" s="42">
        <f t="shared" si="104"/>
        <v>1</v>
      </c>
      <c r="H174" s="42">
        <f t="shared" si="104"/>
        <v>1</v>
      </c>
      <c r="I174" s="42">
        <f t="shared" si="104"/>
        <v>1</v>
      </c>
      <c r="J174" s="43">
        <f t="shared" ref="J174:K174" si="105">(J167-J168-J170-J171)/J167</f>
        <v>1</v>
      </c>
      <c r="K174" s="43">
        <f t="shared" si="105"/>
        <v>1</v>
      </c>
    </row>
    <row r="175" spans="1:15" x14ac:dyDescent="0.2">
      <c r="A175" s="14"/>
      <c r="B175" s="38" t="s">
        <v>19</v>
      </c>
      <c r="C175" s="42">
        <f t="shared" ref="C175:I175" si="106">(C167-C168-C170-C171-C169)/C167</f>
        <v>0</v>
      </c>
      <c r="D175" s="42">
        <f t="shared" si="106"/>
        <v>0</v>
      </c>
      <c r="E175" s="42">
        <f t="shared" si="106"/>
        <v>0</v>
      </c>
      <c r="F175" s="42">
        <f t="shared" si="106"/>
        <v>0</v>
      </c>
      <c r="G175" s="42">
        <f t="shared" si="106"/>
        <v>0</v>
      </c>
      <c r="H175" s="42">
        <f t="shared" si="106"/>
        <v>0</v>
      </c>
      <c r="I175" s="46">
        <f t="shared" si="106"/>
        <v>0</v>
      </c>
      <c r="J175" s="52">
        <f t="shared" ref="J175:K175" si="107">(J167-J168-J170-J171-J169)/J167</f>
        <v>0</v>
      </c>
      <c r="K175" s="47">
        <f t="shared" si="10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8">IF(C177&lt;1,C167,C167-C168-C169-C170-C171/C177)/24</f>
        <v>1</v>
      </c>
      <c r="D178" s="58">
        <f t="shared" si="108"/>
        <v>1</v>
      </c>
      <c r="E178" s="58">
        <f t="shared" si="108"/>
        <v>1</v>
      </c>
      <c r="F178" s="58">
        <f t="shared" si="108"/>
        <v>1</v>
      </c>
      <c r="G178" s="58">
        <f t="shared" si="108"/>
        <v>1</v>
      </c>
      <c r="H178" s="58">
        <f t="shared" si="108"/>
        <v>1</v>
      </c>
      <c r="I178" s="59">
        <f t="shared" si="10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9">IF(C176=0,C175,((C167-C168-C170-C171-C169)/C167)/C176)</f>
        <v>0</v>
      </c>
      <c r="D179" s="25">
        <f t="shared" si="109"/>
        <v>0</v>
      </c>
      <c r="E179" s="25">
        <f t="shared" si="109"/>
        <v>0</v>
      </c>
      <c r="F179" s="25">
        <f t="shared" si="109"/>
        <v>0</v>
      </c>
      <c r="G179" s="25">
        <f t="shared" si="109"/>
        <v>0</v>
      </c>
      <c r="H179" s="25">
        <f t="shared" si="109"/>
        <v>0</v>
      </c>
      <c r="I179" s="45">
        <f t="shared" si="109"/>
        <v>0</v>
      </c>
      <c r="J179" s="44">
        <f t="shared" ref="J179:K179" si="110">IF(J176=0,J175,((J167-J168-J170-J171-J169)/J167)/J176)</f>
        <v>0</v>
      </c>
      <c r="K179" s="44">
        <f t="shared" si="11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1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1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2">C182+C184+C185</f>
        <v>0</v>
      </c>
      <c r="D186" s="30">
        <f t="shared" si="112"/>
        <v>0</v>
      </c>
      <c r="E186" s="30">
        <f t="shared" si="112"/>
        <v>0</v>
      </c>
      <c r="F186" s="30">
        <f t="shared" si="112"/>
        <v>0</v>
      </c>
      <c r="G186" s="30">
        <f t="shared" si="112"/>
        <v>0</v>
      </c>
      <c r="H186" s="30">
        <f t="shared" si="112"/>
        <v>0</v>
      </c>
      <c r="I186" s="30">
        <f t="shared" si="112"/>
        <v>0</v>
      </c>
      <c r="J186" s="36">
        <f t="shared" si="111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3">C181-C186</f>
        <v>24</v>
      </c>
      <c r="D187" s="30">
        <f t="shared" si="113"/>
        <v>24</v>
      </c>
      <c r="E187" s="30">
        <f t="shared" si="113"/>
        <v>24</v>
      </c>
      <c r="F187" s="30">
        <f t="shared" si="113"/>
        <v>24</v>
      </c>
      <c r="G187" s="30">
        <f t="shared" si="113"/>
        <v>24</v>
      </c>
      <c r="H187" s="30">
        <f t="shared" si="113"/>
        <v>24</v>
      </c>
      <c r="I187" s="30">
        <f t="shared" si="113"/>
        <v>24</v>
      </c>
      <c r="J187" s="36">
        <f t="shared" si="111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4">(D181-D182-D184-D185)/D181</f>
        <v>1</v>
      </c>
      <c r="E188" s="42">
        <f t="shared" si="114"/>
        <v>1</v>
      </c>
      <c r="F188" s="42">
        <f t="shared" si="114"/>
        <v>1</v>
      </c>
      <c r="G188" s="42">
        <f t="shared" si="114"/>
        <v>1</v>
      </c>
      <c r="H188" s="42">
        <f t="shared" si="114"/>
        <v>1</v>
      </c>
      <c r="I188" s="42">
        <f t="shared" si="114"/>
        <v>1</v>
      </c>
      <c r="J188" s="43">
        <f t="shared" ref="J188:K188" si="115">(J181-J182-J184-J185)/J181</f>
        <v>1</v>
      </c>
      <c r="K188" s="43">
        <f t="shared" si="115"/>
        <v>1</v>
      </c>
    </row>
    <row r="189" spans="1:13" x14ac:dyDescent="0.2">
      <c r="A189" s="14"/>
      <c r="B189" s="38" t="s">
        <v>19</v>
      </c>
      <c r="C189" s="42">
        <f t="shared" ref="C189:I189" si="116">(C181-C182-C184-C185-C183)/C181</f>
        <v>0</v>
      </c>
      <c r="D189" s="42">
        <f t="shared" si="116"/>
        <v>0</v>
      </c>
      <c r="E189" s="42">
        <f t="shared" si="116"/>
        <v>0</v>
      </c>
      <c r="F189" s="42">
        <f t="shared" si="116"/>
        <v>0</v>
      </c>
      <c r="G189" s="42">
        <f t="shared" si="116"/>
        <v>0</v>
      </c>
      <c r="H189" s="42">
        <f t="shared" si="116"/>
        <v>0</v>
      </c>
      <c r="I189" s="46">
        <f t="shared" si="116"/>
        <v>0</v>
      </c>
      <c r="J189" s="52">
        <f t="shared" ref="J189:K189" si="117">(J181-J182-J184-J185-J183)/J181</f>
        <v>0</v>
      </c>
      <c r="K189" s="47">
        <f t="shared" si="117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8">IF(C191&lt;1,C181,C181-C182-C183-C184-C185/C191)/24</f>
        <v>1</v>
      </c>
      <c r="D192" s="58">
        <f t="shared" si="118"/>
        <v>1</v>
      </c>
      <c r="E192" s="58">
        <f t="shared" si="118"/>
        <v>1</v>
      </c>
      <c r="F192" s="58">
        <f t="shared" si="118"/>
        <v>1</v>
      </c>
      <c r="G192" s="58">
        <f t="shared" si="118"/>
        <v>1</v>
      </c>
      <c r="H192" s="58">
        <f t="shared" si="118"/>
        <v>1</v>
      </c>
      <c r="I192" s="59">
        <f t="shared" si="11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9">IF(C190=0,C189,((C181-C182-C184-C185-C183)/C181)/C190)</f>
        <v>0</v>
      </c>
      <c r="D193" s="25">
        <f t="shared" si="119"/>
        <v>0</v>
      </c>
      <c r="E193" s="25">
        <f t="shared" si="119"/>
        <v>0</v>
      </c>
      <c r="F193" s="25">
        <f t="shared" si="119"/>
        <v>0</v>
      </c>
      <c r="G193" s="25">
        <f t="shared" si="119"/>
        <v>0</v>
      </c>
      <c r="H193" s="25">
        <f t="shared" si="119"/>
        <v>0</v>
      </c>
      <c r="I193" s="45">
        <f t="shared" si="119"/>
        <v>0</v>
      </c>
      <c r="J193" s="44">
        <f t="shared" ref="J193:K193" si="120">IF(J190=0,J189,((J181-J182-J184-J185-J183)/J181)/J190)</f>
        <v>0</v>
      </c>
      <c r="K193" s="44">
        <f t="shared" si="12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5"/>
  <dimension ref="A1:O194"/>
  <sheetViews>
    <sheetView showGridLines="0" zoomScaleNormal="100" workbookViewId="0">
      <selection activeCell="D20" sqref="D20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Week18!F1+1</f>
        <v>19</v>
      </c>
      <c r="G1" s="62">
        <f>Week18!G1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Week18!I3+1</f>
        <v>43589</v>
      </c>
      <c r="D3" s="51">
        <f t="shared" ref="D3:I3" si="0">C3+1</f>
        <v>43590</v>
      </c>
      <c r="E3" s="51">
        <f t="shared" si="0"/>
        <v>43591</v>
      </c>
      <c r="F3" s="51">
        <f t="shared" si="0"/>
        <v>43592</v>
      </c>
      <c r="G3" s="51">
        <f t="shared" si="0"/>
        <v>43593</v>
      </c>
      <c r="H3" s="51">
        <f t="shared" si="0"/>
        <v>43594</v>
      </c>
      <c r="I3" s="51">
        <f t="shared" si="0"/>
        <v>43595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0.95859788359788356</v>
      </c>
      <c r="N12" s="53">
        <f>AVERAGE(J12,J26,J40,J56,J70,J86,J100)</f>
        <v>0.97070861678004527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0.95859788359788356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  <c r="N20" s="4">
        <f>15/60</f>
        <v>0.25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0.5751587301587302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f>(23-7)+(25/60)</f>
        <v>16.416666666666668</v>
      </c>
      <c r="H34" s="29">
        <v>4.45</v>
      </c>
      <c r="I34" s="29">
        <v>0</v>
      </c>
      <c r="J34" s="33">
        <f t="shared" si="19"/>
        <v>20.866666666666667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16.416666666666668</v>
      </c>
      <c r="H38" s="30">
        <f t="shared" si="20"/>
        <v>4.45</v>
      </c>
      <c r="I38" s="30">
        <f t="shared" si="20"/>
        <v>0</v>
      </c>
      <c r="J38" s="34">
        <f t="shared" si="19"/>
        <v>20.866666666666667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7.5833333333333321</v>
      </c>
      <c r="H39" s="30">
        <f t="shared" si="21"/>
        <v>19.55</v>
      </c>
      <c r="I39" s="30">
        <f t="shared" si="21"/>
        <v>24</v>
      </c>
      <c r="J39" s="34">
        <f t="shared" si="19"/>
        <v>147.13333333333333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0.31597222222222215</v>
      </c>
      <c r="H40" s="42">
        <f t="shared" si="22"/>
        <v>0.81458333333333333</v>
      </c>
      <c r="I40" s="42">
        <f t="shared" si="22"/>
        <v>1</v>
      </c>
      <c r="J40" s="43">
        <f>(J33-J34-J36-J37)/J33</f>
        <v>0.87579365079365079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0.31597222222222215</v>
      </c>
      <c r="H41" s="42">
        <f t="shared" si="23"/>
        <v>0.81458333333333333</v>
      </c>
      <c r="I41" s="46">
        <f t="shared" si="23"/>
        <v>1</v>
      </c>
      <c r="J41" s="52">
        <f>(J33-J34-J36-J37-J35)/J33</f>
        <v>0.87579365079365079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0.31597222222222215</v>
      </c>
      <c r="H45" s="25">
        <f t="shared" si="25"/>
        <v>0.81458333333333333</v>
      </c>
      <c r="I45" s="45">
        <f t="shared" si="25"/>
        <v>1</v>
      </c>
      <c r="J45" s="44">
        <f t="shared" ref="J45:K45" si="26">IF(J42=0,J41,((J33-J34-J36-J37-J35)/J33)/J42)</f>
        <v>0.87579365079365079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43589</v>
      </c>
      <c r="D47" s="51">
        <f t="shared" ref="D47:I47" si="27">C47+1</f>
        <v>43590</v>
      </c>
      <c r="E47" s="51">
        <f t="shared" si="27"/>
        <v>43591</v>
      </c>
      <c r="F47" s="51">
        <f t="shared" si="27"/>
        <v>43592</v>
      </c>
      <c r="G47" s="51">
        <f t="shared" si="27"/>
        <v>43593</v>
      </c>
      <c r="H47" s="51">
        <f t="shared" si="27"/>
        <v>43594</v>
      </c>
      <c r="I47" s="51">
        <f t="shared" si="27"/>
        <v>43595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43589</v>
      </c>
      <c r="D77" s="51">
        <f t="shared" ref="D77:I77" si="44">C77+1</f>
        <v>43590</v>
      </c>
      <c r="E77" s="51">
        <f t="shared" si="44"/>
        <v>43591</v>
      </c>
      <c r="F77" s="51">
        <f t="shared" si="44"/>
        <v>43592</v>
      </c>
      <c r="G77" s="51">
        <f t="shared" si="44"/>
        <v>43593</v>
      </c>
      <c r="H77" s="51">
        <f t="shared" si="44"/>
        <v>43594</v>
      </c>
      <c r="I77" s="51">
        <f t="shared" si="44"/>
        <v>43595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1.23</v>
      </c>
      <c r="D83" s="29">
        <v>0</v>
      </c>
      <c r="E83" s="29">
        <v>0</v>
      </c>
      <c r="F83" s="29">
        <f>8.9+3.45</f>
        <v>12.350000000000001</v>
      </c>
      <c r="G83" s="29">
        <v>0</v>
      </c>
      <c r="H83" s="29">
        <v>0</v>
      </c>
      <c r="I83" s="29">
        <v>0</v>
      </c>
      <c r="J83" s="35">
        <f t="shared" si="45"/>
        <v>13.580000000000002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1.23</v>
      </c>
      <c r="D84" s="30">
        <f t="shared" si="46"/>
        <v>0</v>
      </c>
      <c r="E84" s="30">
        <f t="shared" si="46"/>
        <v>0</v>
      </c>
      <c r="F84" s="30">
        <f t="shared" si="46"/>
        <v>12.350000000000001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13.580000000000002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22.77</v>
      </c>
      <c r="D85" s="30">
        <f t="shared" si="47"/>
        <v>24</v>
      </c>
      <c r="E85" s="30">
        <f t="shared" si="47"/>
        <v>24</v>
      </c>
      <c r="F85" s="30">
        <f t="shared" si="47"/>
        <v>11.649999999999999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154.41999999999999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0.94874999999999998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0.48541666666666661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0.91916666666666658</v>
      </c>
      <c r="K86" s="43">
        <f>(K79-K80-K82-K83)/K79</f>
        <v>1</v>
      </c>
      <c r="L86" s="53">
        <f>AVERAGE(J86,J100)</f>
        <v>0.95958333333333323</v>
      </c>
    </row>
    <row r="87" spans="1:12" x14ac:dyDescent="0.2">
      <c r="A87" s="14"/>
      <c r="B87" s="38" t="s">
        <v>19</v>
      </c>
      <c r="C87" s="42">
        <f t="shared" ref="C87:I87" si="49">(C79-C80-C82-C83-C81)/C79</f>
        <v>0.94874999999999998</v>
      </c>
      <c r="D87" s="42">
        <f t="shared" si="49"/>
        <v>1</v>
      </c>
      <c r="E87" s="42">
        <f t="shared" si="49"/>
        <v>1</v>
      </c>
      <c r="F87" s="42">
        <f t="shared" si="49"/>
        <v>0.48541666666666661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0.91916666666666658</v>
      </c>
      <c r="K87" s="47">
        <f>(K79-K80-K82-K83-K81)/K79</f>
        <v>1</v>
      </c>
      <c r="L87" s="53">
        <f>AVERAGE(J87,J101)</f>
        <v>0.95958333333333323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1</v>
      </c>
      <c r="D89" s="48">
        <v>0</v>
      </c>
      <c r="E89" s="48">
        <v>0</v>
      </c>
      <c r="F89" s="48">
        <v>1</v>
      </c>
      <c r="G89" s="48">
        <v>0</v>
      </c>
      <c r="H89" s="48">
        <v>0</v>
      </c>
      <c r="I89" s="48">
        <v>0</v>
      </c>
      <c r="J89" s="40">
        <f>SUM(C89:I89)</f>
        <v>2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0.94874999999999998</v>
      </c>
      <c r="D90" s="58">
        <f t="shared" si="50"/>
        <v>1</v>
      </c>
      <c r="E90" s="58">
        <f t="shared" si="50"/>
        <v>1</v>
      </c>
      <c r="F90" s="58">
        <f t="shared" si="50"/>
        <v>0.48541666666666661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6.4341666666666661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0.94874999999999998</v>
      </c>
      <c r="D91" s="25">
        <f t="shared" si="51"/>
        <v>1</v>
      </c>
      <c r="E91" s="25">
        <f t="shared" si="51"/>
        <v>1</v>
      </c>
      <c r="F91" s="25">
        <f t="shared" si="51"/>
        <v>0.48541666666666661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0.91916666666666658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  <c r="M99" s="4">
        <f>38/60</f>
        <v>0.6333333333333333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43589</v>
      </c>
      <c r="D107" s="51">
        <f t="shared" ref="D107:I107" si="61">C107+1</f>
        <v>43590</v>
      </c>
      <c r="E107" s="51">
        <f t="shared" si="61"/>
        <v>43591</v>
      </c>
      <c r="F107" s="51">
        <f t="shared" si="61"/>
        <v>43592</v>
      </c>
      <c r="G107" s="51">
        <f t="shared" si="61"/>
        <v>43593</v>
      </c>
      <c r="H107" s="51">
        <f t="shared" si="61"/>
        <v>43594</v>
      </c>
      <c r="I107" s="51">
        <f t="shared" si="61"/>
        <v>43595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>(J109-J110-J112-J113)/J109</f>
        <v>1</v>
      </c>
      <c r="K116" s="43">
        <f>(K109-K110-K112-K113)/K109</f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6">(C109-C110-C112-C113-C111)/C109</f>
        <v>0</v>
      </c>
      <c r="D117" s="42">
        <f t="shared" si="66"/>
        <v>0</v>
      </c>
      <c r="E117" s="42">
        <f t="shared" si="66"/>
        <v>0</v>
      </c>
      <c r="F117" s="42">
        <f t="shared" si="66"/>
        <v>0</v>
      </c>
      <c r="G117" s="42">
        <f t="shared" si="66"/>
        <v>0</v>
      </c>
      <c r="H117" s="42">
        <f t="shared" si="66"/>
        <v>0</v>
      </c>
      <c r="I117" s="46">
        <f t="shared" si="66"/>
        <v>0</v>
      </c>
      <c r="J117" s="52">
        <f>(J109-J110-J112-J113-J111)/J109</f>
        <v>0</v>
      </c>
      <c r="K117" s="47">
        <f>(K109-K110-K112-K113-K111)/K109</f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7">IF(C119&lt;1,C109,C109-C110-C111-C112-C113/C119)/24</f>
        <v>1</v>
      </c>
      <c r="D120" s="58">
        <f t="shared" si="67"/>
        <v>1</v>
      </c>
      <c r="E120" s="58">
        <f t="shared" si="67"/>
        <v>1</v>
      </c>
      <c r="F120" s="58">
        <f t="shared" si="67"/>
        <v>1</v>
      </c>
      <c r="G120" s="58">
        <f t="shared" si="67"/>
        <v>1</v>
      </c>
      <c r="H120" s="58">
        <f t="shared" si="67"/>
        <v>1</v>
      </c>
      <c r="I120" s="59">
        <f t="shared" si="67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8">IF(C118=0,C117,((C109-C110-C112-C113-C111)/C109)/C118)</f>
        <v>0</v>
      </c>
      <c r="D121" s="25">
        <f t="shared" si="68"/>
        <v>0</v>
      </c>
      <c r="E121" s="25">
        <f t="shared" si="68"/>
        <v>0</v>
      </c>
      <c r="F121" s="25">
        <f t="shared" si="68"/>
        <v>0</v>
      </c>
      <c r="G121" s="25">
        <f t="shared" si="68"/>
        <v>0</v>
      </c>
      <c r="H121" s="25">
        <f t="shared" si="68"/>
        <v>0</v>
      </c>
      <c r="I121" s="45">
        <f t="shared" si="68"/>
        <v>0</v>
      </c>
      <c r="J121" s="44">
        <f t="shared" ref="J121:K121" si="69">IF(J118=0,J117,((J109-J110-J112-J113-J111)/J109)/J118)</f>
        <v>0</v>
      </c>
      <c r="K121" s="44">
        <f t="shared" si="6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43589</v>
      </c>
      <c r="D123" s="51">
        <f t="shared" ref="D123:I123" si="70">C123+1</f>
        <v>43590</v>
      </c>
      <c r="E123" s="51">
        <f t="shared" si="70"/>
        <v>43591</v>
      </c>
      <c r="F123" s="51">
        <f t="shared" si="70"/>
        <v>43592</v>
      </c>
      <c r="G123" s="51">
        <f t="shared" si="70"/>
        <v>43593</v>
      </c>
      <c r="H123" s="51">
        <f t="shared" si="70"/>
        <v>43594</v>
      </c>
      <c r="I123" s="51">
        <f t="shared" si="70"/>
        <v>43595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2">C126+C128+C129</f>
        <v>0</v>
      </c>
      <c r="D130" s="30">
        <f t="shared" si="72"/>
        <v>0</v>
      </c>
      <c r="E130" s="30">
        <f t="shared" si="72"/>
        <v>0</v>
      </c>
      <c r="F130" s="30">
        <f t="shared" si="72"/>
        <v>0</v>
      </c>
      <c r="G130" s="30">
        <f t="shared" si="72"/>
        <v>0</v>
      </c>
      <c r="H130" s="30">
        <f t="shared" si="72"/>
        <v>0</v>
      </c>
      <c r="I130" s="30">
        <f t="shared" si="72"/>
        <v>0</v>
      </c>
      <c r="J130" s="36">
        <f t="shared" si="7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3">C125-C130</f>
        <v>24</v>
      </c>
      <c r="D131" s="30">
        <f t="shared" si="73"/>
        <v>24</v>
      </c>
      <c r="E131" s="30">
        <f t="shared" si="73"/>
        <v>24</v>
      </c>
      <c r="F131" s="30">
        <f t="shared" si="73"/>
        <v>24</v>
      </c>
      <c r="G131" s="30">
        <f t="shared" si="73"/>
        <v>24</v>
      </c>
      <c r="H131" s="30">
        <f t="shared" si="73"/>
        <v>24</v>
      </c>
      <c r="I131" s="30">
        <f t="shared" si="73"/>
        <v>24</v>
      </c>
      <c r="J131" s="36">
        <f t="shared" si="7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4">(D125-D126-D128-D129)/D125</f>
        <v>1</v>
      </c>
      <c r="E132" s="42">
        <f t="shared" si="74"/>
        <v>1</v>
      </c>
      <c r="F132" s="42">
        <f t="shared" si="74"/>
        <v>1</v>
      </c>
      <c r="G132" s="42">
        <f t="shared" si="74"/>
        <v>1</v>
      </c>
      <c r="H132" s="42">
        <f t="shared" si="74"/>
        <v>1</v>
      </c>
      <c r="I132" s="42">
        <f t="shared" si="74"/>
        <v>1</v>
      </c>
      <c r="J132" s="43">
        <f t="shared" ref="J132:K132" si="75">(J125-J126-J128-J129)/J125</f>
        <v>1</v>
      </c>
      <c r="K132" s="43">
        <f t="shared" si="75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6">(C125-C126-C128-C129-C127)/C125</f>
        <v>0</v>
      </c>
      <c r="D133" s="42">
        <f t="shared" si="76"/>
        <v>0</v>
      </c>
      <c r="E133" s="42">
        <f t="shared" si="76"/>
        <v>0</v>
      </c>
      <c r="F133" s="42">
        <f t="shared" si="76"/>
        <v>0</v>
      </c>
      <c r="G133" s="42">
        <f t="shared" si="76"/>
        <v>0</v>
      </c>
      <c r="H133" s="42">
        <f t="shared" si="76"/>
        <v>0</v>
      </c>
      <c r="I133" s="46">
        <f t="shared" si="76"/>
        <v>0</v>
      </c>
      <c r="J133" s="52">
        <f t="shared" ref="J133:K133" si="77">(J125-J126-J128-J129-J127)/J125</f>
        <v>0</v>
      </c>
      <c r="K133" s="47">
        <f t="shared" si="77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 t="shared" ref="J146:K146" si="85">(J139-J140-J142-J143)/J139</f>
        <v>1</v>
      </c>
      <c r="K146" s="43">
        <f t="shared" si="85"/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0</v>
      </c>
      <c r="D147" s="42">
        <f t="shared" si="86"/>
        <v>0</v>
      </c>
      <c r="E147" s="42">
        <f t="shared" si="86"/>
        <v>0</v>
      </c>
      <c r="F147" s="42">
        <f t="shared" si="86"/>
        <v>0</v>
      </c>
      <c r="G147" s="42">
        <f t="shared" si="86"/>
        <v>0</v>
      </c>
      <c r="H147" s="42">
        <f t="shared" si="86"/>
        <v>0</v>
      </c>
      <c r="I147" s="46">
        <f t="shared" si="86"/>
        <v>0</v>
      </c>
      <c r="J147" s="52">
        <f t="shared" ref="J147:K147" si="87">(J139-J140-J142-J143-J141)/J139</f>
        <v>0</v>
      </c>
      <c r="K147" s="47">
        <f t="shared" si="8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0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0</v>
      </c>
      <c r="G158" s="30">
        <f t="shared" si="92"/>
        <v>0</v>
      </c>
      <c r="H158" s="30">
        <f t="shared" si="92"/>
        <v>0</v>
      </c>
      <c r="I158" s="30">
        <f t="shared" si="92"/>
        <v>0</v>
      </c>
      <c r="J158" s="36">
        <f t="shared" si="9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24</v>
      </c>
      <c r="G159" s="30">
        <f t="shared" si="93"/>
        <v>24</v>
      </c>
      <c r="H159" s="30">
        <f t="shared" si="93"/>
        <v>24</v>
      </c>
      <c r="I159" s="30">
        <f t="shared" si="93"/>
        <v>24</v>
      </c>
      <c r="J159" s="36">
        <f t="shared" si="9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1</v>
      </c>
      <c r="G160" s="42">
        <f t="shared" si="94"/>
        <v>1</v>
      </c>
      <c r="H160" s="42">
        <f t="shared" si="94"/>
        <v>1</v>
      </c>
      <c r="I160" s="42">
        <f t="shared" si="94"/>
        <v>1</v>
      </c>
      <c r="J160" s="43">
        <f t="shared" ref="J160:K160" si="95">(J153-J154-J156-J157)/J153</f>
        <v>1</v>
      </c>
      <c r="K160" s="43">
        <f t="shared" si="95"/>
        <v>1</v>
      </c>
    </row>
    <row r="161" spans="1:15" x14ac:dyDescent="0.2">
      <c r="A161" s="14"/>
      <c r="B161" s="38" t="s">
        <v>19</v>
      </c>
      <c r="C161" s="42">
        <f t="shared" ref="C161:I161" si="96">(C153-C154-C156-C157-C155)/C153</f>
        <v>0</v>
      </c>
      <c r="D161" s="42">
        <f t="shared" si="96"/>
        <v>0</v>
      </c>
      <c r="E161" s="42">
        <f t="shared" si="96"/>
        <v>0</v>
      </c>
      <c r="F161" s="42">
        <f t="shared" si="96"/>
        <v>0</v>
      </c>
      <c r="G161" s="42">
        <f t="shared" si="96"/>
        <v>0</v>
      </c>
      <c r="H161" s="42">
        <f t="shared" si="96"/>
        <v>0</v>
      </c>
      <c r="I161" s="46">
        <f t="shared" si="96"/>
        <v>0</v>
      </c>
      <c r="J161" s="52">
        <f t="shared" ref="J161:K161" si="97">(J153-J154-J156-J157-J155)/J153</f>
        <v>0</v>
      </c>
      <c r="K161" s="47">
        <f t="shared" si="9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0</v>
      </c>
      <c r="D165" s="25">
        <f t="shared" si="99"/>
        <v>0</v>
      </c>
      <c r="E165" s="25">
        <f t="shared" si="99"/>
        <v>0</v>
      </c>
      <c r="F165" s="25">
        <f t="shared" si="99"/>
        <v>0</v>
      </c>
      <c r="G165" s="25">
        <f t="shared" si="99"/>
        <v>0</v>
      </c>
      <c r="H165" s="25">
        <f t="shared" si="99"/>
        <v>0</v>
      </c>
      <c r="I165" s="45">
        <f t="shared" si="99"/>
        <v>0</v>
      </c>
      <c r="J165" s="44">
        <f t="shared" ref="J165:K165" si="100">IF(J162=0,J161,((J153-J154-J156-J157-J155)/J153)/J162)</f>
        <v>0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1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1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0</v>
      </c>
      <c r="D172" s="30">
        <f t="shared" si="102"/>
        <v>0</v>
      </c>
      <c r="E172" s="30">
        <f t="shared" si="102"/>
        <v>0</v>
      </c>
      <c r="F172" s="30">
        <f t="shared" si="102"/>
        <v>0</v>
      </c>
      <c r="G172" s="30">
        <f t="shared" si="102"/>
        <v>0</v>
      </c>
      <c r="H172" s="30">
        <f t="shared" si="102"/>
        <v>0</v>
      </c>
      <c r="I172" s="30">
        <f t="shared" si="102"/>
        <v>0</v>
      </c>
      <c r="J172" s="36">
        <f t="shared" si="101"/>
        <v>0</v>
      </c>
      <c r="K172" s="36">
        <f>K168+K170+K171</f>
        <v>0</v>
      </c>
      <c r="L172" s="53">
        <f>AVERAGE(J86,J100)</f>
        <v>0.95958333333333323</v>
      </c>
    </row>
    <row r="173" spans="1:15" x14ac:dyDescent="0.2">
      <c r="A173" s="14"/>
      <c r="B173" s="15" t="s">
        <v>1</v>
      </c>
      <c r="C173" s="30">
        <f t="shared" ref="C173:I173" si="103">C167-C172</f>
        <v>24</v>
      </c>
      <c r="D173" s="30">
        <f t="shared" si="103"/>
        <v>24</v>
      </c>
      <c r="E173" s="30">
        <f t="shared" si="103"/>
        <v>24</v>
      </c>
      <c r="F173" s="30">
        <f t="shared" si="103"/>
        <v>24</v>
      </c>
      <c r="G173" s="30">
        <f t="shared" si="103"/>
        <v>24</v>
      </c>
      <c r="H173" s="30">
        <f t="shared" si="103"/>
        <v>24</v>
      </c>
      <c r="I173" s="30">
        <f t="shared" si="103"/>
        <v>24</v>
      </c>
      <c r="J173" s="36">
        <f t="shared" si="101"/>
        <v>168</v>
      </c>
      <c r="K173" s="36">
        <f>K167-K172</f>
        <v>168</v>
      </c>
      <c r="L173" s="53">
        <f>AVERAGE(J87,J101)</f>
        <v>0.95958333333333323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4">(D167-D168-D170-D171)/D167</f>
        <v>1</v>
      </c>
      <c r="E174" s="42">
        <f t="shared" si="104"/>
        <v>1</v>
      </c>
      <c r="F174" s="42">
        <f t="shared" si="104"/>
        <v>1</v>
      </c>
      <c r="G174" s="42">
        <f t="shared" si="104"/>
        <v>1</v>
      </c>
      <c r="H174" s="42">
        <f t="shared" si="104"/>
        <v>1</v>
      </c>
      <c r="I174" s="42">
        <f t="shared" si="104"/>
        <v>1</v>
      </c>
      <c r="J174" s="43">
        <f t="shared" ref="J174:K174" si="105">(J167-J168-J170-J171)/J167</f>
        <v>1</v>
      </c>
      <c r="K174" s="43">
        <f t="shared" si="105"/>
        <v>1</v>
      </c>
    </row>
    <row r="175" spans="1:15" x14ac:dyDescent="0.2">
      <c r="A175" s="14"/>
      <c r="B175" s="38" t="s">
        <v>19</v>
      </c>
      <c r="C175" s="42">
        <f t="shared" ref="C175:I175" si="106">(C167-C168-C170-C171-C169)/C167</f>
        <v>0</v>
      </c>
      <c r="D175" s="42">
        <f t="shared" si="106"/>
        <v>0</v>
      </c>
      <c r="E175" s="42">
        <f t="shared" si="106"/>
        <v>0</v>
      </c>
      <c r="F175" s="42">
        <f t="shared" si="106"/>
        <v>0</v>
      </c>
      <c r="G175" s="42">
        <f t="shared" si="106"/>
        <v>0</v>
      </c>
      <c r="H175" s="42">
        <f t="shared" si="106"/>
        <v>0</v>
      </c>
      <c r="I175" s="46">
        <f t="shared" si="106"/>
        <v>0</v>
      </c>
      <c r="J175" s="52">
        <f t="shared" ref="J175:K175" si="107">(J167-J168-J170-J171-J169)/J167</f>
        <v>0</v>
      </c>
      <c r="K175" s="47">
        <f t="shared" si="10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8">IF(C177&lt;1,C167,C167-C168-C169-C170-C171/C177)/24</f>
        <v>1</v>
      </c>
      <c r="D178" s="58">
        <f t="shared" si="108"/>
        <v>1</v>
      </c>
      <c r="E178" s="58">
        <f t="shared" si="108"/>
        <v>1</v>
      </c>
      <c r="F178" s="58">
        <f t="shared" si="108"/>
        <v>1</v>
      </c>
      <c r="G178" s="58">
        <f t="shared" si="108"/>
        <v>1</v>
      </c>
      <c r="H178" s="58">
        <f t="shared" si="108"/>
        <v>1</v>
      </c>
      <c r="I178" s="59">
        <f t="shared" si="10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9">IF(C176=0,C175,((C167-C168-C170-C171-C169)/C167)/C176)</f>
        <v>0</v>
      </c>
      <c r="D179" s="25">
        <f t="shared" si="109"/>
        <v>0</v>
      </c>
      <c r="E179" s="25">
        <f t="shared" si="109"/>
        <v>0</v>
      </c>
      <c r="F179" s="25">
        <f t="shared" si="109"/>
        <v>0</v>
      </c>
      <c r="G179" s="25">
        <f t="shared" si="109"/>
        <v>0</v>
      </c>
      <c r="H179" s="25">
        <f t="shared" si="109"/>
        <v>0</v>
      </c>
      <c r="I179" s="45">
        <f t="shared" si="109"/>
        <v>0</v>
      </c>
      <c r="J179" s="44">
        <f t="shared" ref="J179:K179" si="110">IF(J176=0,J175,((J167-J168-J170-J171-J169)/J167)/J176)</f>
        <v>0</v>
      </c>
      <c r="K179" s="44">
        <f t="shared" si="11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1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1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2">C182+C184+C185</f>
        <v>0</v>
      </c>
      <c r="D186" s="30">
        <f t="shared" si="112"/>
        <v>0</v>
      </c>
      <c r="E186" s="30">
        <f t="shared" si="112"/>
        <v>0</v>
      </c>
      <c r="F186" s="30">
        <f t="shared" si="112"/>
        <v>0</v>
      </c>
      <c r="G186" s="30">
        <f t="shared" si="112"/>
        <v>0</v>
      </c>
      <c r="H186" s="30">
        <f t="shared" si="112"/>
        <v>0</v>
      </c>
      <c r="I186" s="30">
        <f t="shared" si="112"/>
        <v>0</v>
      </c>
      <c r="J186" s="36">
        <f t="shared" si="111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3">C181-C186</f>
        <v>24</v>
      </c>
      <c r="D187" s="30">
        <f t="shared" si="113"/>
        <v>24</v>
      </c>
      <c r="E187" s="30">
        <f t="shared" si="113"/>
        <v>24</v>
      </c>
      <c r="F187" s="30">
        <f t="shared" si="113"/>
        <v>24</v>
      </c>
      <c r="G187" s="30">
        <f t="shared" si="113"/>
        <v>24</v>
      </c>
      <c r="H187" s="30">
        <f t="shared" si="113"/>
        <v>24</v>
      </c>
      <c r="I187" s="30">
        <f t="shared" si="113"/>
        <v>24</v>
      </c>
      <c r="J187" s="36">
        <f t="shared" si="111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4">(D181-D182-D184-D185)/D181</f>
        <v>1</v>
      </c>
      <c r="E188" s="42">
        <f t="shared" si="114"/>
        <v>1</v>
      </c>
      <c r="F188" s="42">
        <f t="shared" si="114"/>
        <v>1</v>
      </c>
      <c r="G188" s="42">
        <f t="shared" si="114"/>
        <v>1</v>
      </c>
      <c r="H188" s="42">
        <f t="shared" si="114"/>
        <v>1</v>
      </c>
      <c r="I188" s="42">
        <f t="shared" si="114"/>
        <v>1</v>
      </c>
      <c r="J188" s="43">
        <f t="shared" ref="J188:K188" si="115">(J181-J182-J184-J185)/J181</f>
        <v>1</v>
      </c>
      <c r="K188" s="43">
        <f t="shared" si="115"/>
        <v>1</v>
      </c>
    </row>
    <row r="189" spans="1:13" x14ac:dyDescent="0.2">
      <c r="A189" s="14"/>
      <c r="B189" s="38" t="s">
        <v>19</v>
      </c>
      <c r="C189" s="42">
        <f t="shared" ref="C189:I189" si="116">(C181-C182-C184-C185-C183)/C181</f>
        <v>0</v>
      </c>
      <c r="D189" s="42">
        <f t="shared" si="116"/>
        <v>0</v>
      </c>
      <c r="E189" s="42">
        <f t="shared" si="116"/>
        <v>0</v>
      </c>
      <c r="F189" s="42">
        <f t="shared" si="116"/>
        <v>0</v>
      </c>
      <c r="G189" s="42">
        <f t="shared" si="116"/>
        <v>0</v>
      </c>
      <c r="H189" s="42">
        <f t="shared" si="116"/>
        <v>0</v>
      </c>
      <c r="I189" s="46">
        <f t="shared" si="116"/>
        <v>0</v>
      </c>
      <c r="J189" s="52">
        <f t="shared" ref="J189:K189" si="117">(J181-J182-J184-J185-J183)/J181</f>
        <v>0</v>
      </c>
      <c r="K189" s="47">
        <f t="shared" si="117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8">IF(C191&lt;1,C181,C181-C182-C183-C184-C185/C191)/24</f>
        <v>1</v>
      </c>
      <c r="D192" s="58">
        <f t="shared" si="118"/>
        <v>1</v>
      </c>
      <c r="E192" s="58">
        <f t="shared" si="118"/>
        <v>1</v>
      </c>
      <c r="F192" s="58">
        <f t="shared" si="118"/>
        <v>1</v>
      </c>
      <c r="G192" s="58">
        <f t="shared" si="118"/>
        <v>1</v>
      </c>
      <c r="H192" s="58">
        <f t="shared" si="118"/>
        <v>1</v>
      </c>
      <c r="I192" s="59">
        <f t="shared" si="11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9">IF(C190=0,C189,((C181-C182-C184-C185-C183)/C181)/C190)</f>
        <v>0</v>
      </c>
      <c r="D193" s="25">
        <f t="shared" si="119"/>
        <v>0</v>
      </c>
      <c r="E193" s="25">
        <f t="shared" si="119"/>
        <v>0</v>
      </c>
      <c r="F193" s="25">
        <f t="shared" si="119"/>
        <v>0</v>
      </c>
      <c r="G193" s="25">
        <f t="shared" si="119"/>
        <v>0</v>
      </c>
      <c r="H193" s="25">
        <f t="shared" si="119"/>
        <v>0</v>
      </c>
      <c r="I193" s="45">
        <f t="shared" si="119"/>
        <v>0</v>
      </c>
      <c r="J193" s="44">
        <f t="shared" ref="J193:K193" si="120">IF(J190=0,J189,((J181-J182-J184-J185-J183)/J181)/J190)</f>
        <v>0</v>
      </c>
      <c r="K193" s="44">
        <f t="shared" si="12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6"/>
  <dimension ref="A1:O196"/>
  <sheetViews>
    <sheetView showGridLines="0" topLeftCell="A4" zoomScaleNormal="100" workbookViewId="0">
      <selection activeCell="E38" sqref="E38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Week19!F1+1</f>
        <v>20</v>
      </c>
      <c r="G1" s="62">
        <f>Week19!G1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Week19!I3+1</f>
        <v>43596</v>
      </c>
      <c r="D3" s="51">
        <f t="shared" ref="D3:I3" si="0">C3+1</f>
        <v>43597</v>
      </c>
      <c r="E3" s="51">
        <f t="shared" si="0"/>
        <v>43598</v>
      </c>
      <c r="F3" s="51">
        <f t="shared" si="0"/>
        <v>43599</v>
      </c>
      <c r="G3" s="51">
        <f t="shared" si="0"/>
        <v>43600</v>
      </c>
      <c r="H3" s="51">
        <f t="shared" si="0"/>
        <v>43601</v>
      </c>
      <c r="I3" s="51">
        <f t="shared" si="0"/>
        <v>43602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N10" s="53">
        <f>AVERAGE(J12,J26,J40,J56,J70,J86,J100)</f>
        <v>0.99710034013605431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0.99323412698412694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0.99323412698412694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0.59594047619047619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0.75</v>
      </c>
      <c r="E34" s="29">
        <f>1.53+1</f>
        <v>2.5300000000000002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3.2800000000000002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0.13</v>
      </c>
      <c r="G37" s="29">
        <v>0</v>
      </c>
      <c r="H37" s="29">
        <v>0</v>
      </c>
      <c r="I37" s="29">
        <v>0</v>
      </c>
      <c r="J37" s="33">
        <f t="shared" si="19"/>
        <v>0.13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0.75</v>
      </c>
      <c r="E38" s="30">
        <f t="shared" si="20"/>
        <v>2.5300000000000002</v>
      </c>
      <c r="F38" s="30">
        <f t="shared" si="20"/>
        <v>0.13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3.41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23.25</v>
      </c>
      <c r="E39" s="30">
        <f t="shared" si="21"/>
        <v>21.47</v>
      </c>
      <c r="F39" s="30">
        <f t="shared" si="21"/>
        <v>23.87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164.59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0.96875</v>
      </c>
      <c r="E40" s="42">
        <f t="shared" si="22"/>
        <v>0.89458333333333329</v>
      </c>
      <c r="F40" s="42">
        <f t="shared" si="22"/>
        <v>0.99458333333333337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0.97970238095238094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0.96875</v>
      </c>
      <c r="E41" s="42">
        <f t="shared" si="23"/>
        <v>0.89458333333333329</v>
      </c>
      <c r="F41" s="42">
        <f t="shared" si="23"/>
        <v>0.99458333333333337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0.97970238095238094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1</v>
      </c>
      <c r="G43" s="48">
        <v>0</v>
      </c>
      <c r="H43" s="48">
        <v>0</v>
      </c>
      <c r="I43" s="48">
        <v>0</v>
      </c>
      <c r="J43" s="40">
        <f>SUM(C43:I43)</f>
        <v>1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0.99458333333333337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6.9945833333333329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0.96875</v>
      </c>
      <c r="E45" s="25">
        <f t="shared" si="25"/>
        <v>0.89458333333333329</v>
      </c>
      <c r="F45" s="25">
        <f t="shared" si="25"/>
        <v>0.99458333333333337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0.97970238095238094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43596</v>
      </c>
      <c r="D47" s="51">
        <f t="shared" ref="D47:I47" si="27">C47+1</f>
        <v>43597</v>
      </c>
      <c r="E47" s="51">
        <f t="shared" si="27"/>
        <v>43598</v>
      </c>
      <c r="F47" s="51">
        <f t="shared" si="27"/>
        <v>43599</v>
      </c>
      <c r="G47" s="51">
        <f t="shared" si="27"/>
        <v>43600</v>
      </c>
      <c r="H47" s="51">
        <f t="shared" si="27"/>
        <v>43601</v>
      </c>
      <c r="I47" s="51">
        <f t="shared" si="27"/>
        <v>43602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43596</v>
      </c>
      <c r="D77" s="51">
        <f t="shared" ref="D77:I77" si="44">C77+1</f>
        <v>43597</v>
      </c>
      <c r="E77" s="51">
        <f t="shared" si="44"/>
        <v>43598</v>
      </c>
      <c r="F77" s="51">
        <f t="shared" si="44"/>
        <v>43599</v>
      </c>
      <c r="G77" s="51">
        <f t="shared" si="44"/>
        <v>43600</v>
      </c>
      <c r="H77" s="51">
        <f t="shared" si="44"/>
        <v>43601</v>
      </c>
      <c r="I77" s="51">
        <f t="shared" si="44"/>
        <v>43602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  <c r="L102" s="53">
        <f>AVERAGE(J100,J86,J70,J56,J40,J26,J12)</f>
        <v>0.99710034013605442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43596</v>
      </c>
      <c r="D107" s="51">
        <f t="shared" ref="D107:I107" si="61">C107+1</f>
        <v>43597</v>
      </c>
      <c r="E107" s="51">
        <f t="shared" si="61"/>
        <v>43598</v>
      </c>
      <c r="F107" s="51">
        <f t="shared" si="61"/>
        <v>43599</v>
      </c>
      <c r="G107" s="51">
        <f t="shared" si="61"/>
        <v>43600</v>
      </c>
      <c r="H107" s="51">
        <f t="shared" si="61"/>
        <v>43601</v>
      </c>
      <c r="I107" s="51">
        <f t="shared" si="61"/>
        <v>43602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>(J109-J110-J112-J113)/J109</f>
        <v>1</v>
      </c>
      <c r="K116" s="43">
        <f>(K109-K110-K112-K113)/K109</f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6">(C109-C110-C112-C113-C111)/C109</f>
        <v>0</v>
      </c>
      <c r="D117" s="42">
        <f t="shared" si="66"/>
        <v>0</v>
      </c>
      <c r="E117" s="42">
        <f t="shared" si="66"/>
        <v>0</v>
      </c>
      <c r="F117" s="42">
        <f t="shared" si="66"/>
        <v>0</v>
      </c>
      <c r="G117" s="42">
        <f t="shared" si="66"/>
        <v>0</v>
      </c>
      <c r="H117" s="42">
        <f t="shared" si="66"/>
        <v>0</v>
      </c>
      <c r="I117" s="46">
        <f t="shared" si="66"/>
        <v>0</v>
      </c>
      <c r="J117" s="52">
        <f>(J109-J110-J112-J113-J111)/J109</f>
        <v>0</v>
      </c>
      <c r="K117" s="47">
        <f>(K109-K110-K112-K113-K111)/K109</f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7">IF(C119&lt;1,C109,C109-C110-C111-C112-C113/C119)/24</f>
        <v>1</v>
      </c>
      <c r="D120" s="58">
        <f t="shared" si="67"/>
        <v>1</v>
      </c>
      <c r="E120" s="58">
        <f t="shared" si="67"/>
        <v>1</v>
      </c>
      <c r="F120" s="58">
        <f t="shared" si="67"/>
        <v>1</v>
      </c>
      <c r="G120" s="58">
        <f t="shared" si="67"/>
        <v>1</v>
      </c>
      <c r="H120" s="58">
        <f t="shared" si="67"/>
        <v>1</v>
      </c>
      <c r="I120" s="59">
        <f t="shared" si="67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8">IF(C118=0,C117,((C109-C110-C112-C113-C111)/C109)/C118)</f>
        <v>0</v>
      </c>
      <c r="D121" s="25">
        <f t="shared" si="68"/>
        <v>0</v>
      </c>
      <c r="E121" s="25">
        <f t="shared" si="68"/>
        <v>0</v>
      </c>
      <c r="F121" s="25">
        <f t="shared" si="68"/>
        <v>0</v>
      </c>
      <c r="G121" s="25">
        <f t="shared" si="68"/>
        <v>0</v>
      </c>
      <c r="H121" s="25">
        <f t="shared" si="68"/>
        <v>0</v>
      </c>
      <c r="I121" s="45">
        <f t="shared" si="68"/>
        <v>0</v>
      </c>
      <c r="J121" s="44">
        <f t="shared" ref="J121:K121" si="69">IF(J118=0,J117,((J109-J110-J112-J113-J111)/J109)/J118)</f>
        <v>0</v>
      </c>
      <c r="K121" s="44">
        <f t="shared" si="6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43596</v>
      </c>
      <c r="D123" s="51">
        <f t="shared" ref="D123:I123" si="70">C123+1</f>
        <v>43597</v>
      </c>
      <c r="E123" s="51">
        <f t="shared" si="70"/>
        <v>43598</v>
      </c>
      <c r="F123" s="51">
        <f t="shared" si="70"/>
        <v>43599</v>
      </c>
      <c r="G123" s="51">
        <f t="shared" si="70"/>
        <v>43600</v>
      </c>
      <c r="H123" s="51">
        <f t="shared" si="70"/>
        <v>43601</v>
      </c>
      <c r="I123" s="51">
        <f t="shared" si="70"/>
        <v>43602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2">C126+C128+C129</f>
        <v>0</v>
      </c>
      <c r="D130" s="30">
        <f t="shared" si="72"/>
        <v>0</v>
      </c>
      <c r="E130" s="30">
        <f t="shared" si="72"/>
        <v>0</v>
      </c>
      <c r="F130" s="30">
        <f t="shared" si="72"/>
        <v>0</v>
      </c>
      <c r="G130" s="30">
        <f t="shared" si="72"/>
        <v>0</v>
      </c>
      <c r="H130" s="30">
        <f t="shared" si="72"/>
        <v>0</v>
      </c>
      <c r="I130" s="30">
        <f t="shared" si="72"/>
        <v>0</v>
      </c>
      <c r="J130" s="36">
        <f t="shared" si="7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3">C125-C130</f>
        <v>24</v>
      </c>
      <c r="D131" s="30">
        <f t="shared" si="73"/>
        <v>24</v>
      </c>
      <c r="E131" s="30">
        <f t="shared" si="73"/>
        <v>24</v>
      </c>
      <c r="F131" s="30">
        <f t="shared" si="73"/>
        <v>24</v>
      </c>
      <c r="G131" s="30">
        <f t="shared" si="73"/>
        <v>24</v>
      </c>
      <c r="H131" s="30">
        <f t="shared" si="73"/>
        <v>24</v>
      </c>
      <c r="I131" s="30">
        <f t="shared" si="73"/>
        <v>24</v>
      </c>
      <c r="J131" s="36">
        <f t="shared" si="7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4">(D125-D126-D128-D129)/D125</f>
        <v>1</v>
      </c>
      <c r="E132" s="42">
        <f t="shared" si="74"/>
        <v>1</v>
      </c>
      <c r="F132" s="42">
        <f t="shared" si="74"/>
        <v>1</v>
      </c>
      <c r="G132" s="42">
        <f t="shared" si="74"/>
        <v>1</v>
      </c>
      <c r="H132" s="42">
        <f t="shared" si="74"/>
        <v>1</v>
      </c>
      <c r="I132" s="42">
        <f t="shared" si="7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5">(C125-C126-C128-C129-C127)/C125</f>
        <v>0</v>
      </c>
      <c r="D133" s="42">
        <f t="shared" si="75"/>
        <v>0</v>
      </c>
      <c r="E133" s="42">
        <f t="shared" si="75"/>
        <v>0</v>
      </c>
      <c r="F133" s="42">
        <f t="shared" si="75"/>
        <v>0</v>
      </c>
      <c r="G133" s="42">
        <f t="shared" si="75"/>
        <v>0</v>
      </c>
      <c r="H133" s="42">
        <f t="shared" si="75"/>
        <v>0</v>
      </c>
      <c r="I133" s="46">
        <f t="shared" si="7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6">IF(C135&lt;1,C125,C125-C126-C127-C128-C129/C135)/24</f>
        <v>1</v>
      </c>
      <c r="D136" s="58">
        <f t="shared" si="76"/>
        <v>1</v>
      </c>
      <c r="E136" s="58">
        <f t="shared" si="76"/>
        <v>1</v>
      </c>
      <c r="F136" s="58">
        <f t="shared" si="76"/>
        <v>1</v>
      </c>
      <c r="G136" s="58">
        <f t="shared" si="76"/>
        <v>1</v>
      </c>
      <c r="H136" s="58">
        <f t="shared" si="76"/>
        <v>1</v>
      </c>
      <c r="I136" s="59">
        <f t="shared" si="7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7">IF(C134=0,C133,((C125-C126-C128-C129-C127)/C125)/C134)</f>
        <v>0</v>
      </c>
      <c r="D137" s="25">
        <f t="shared" si="77"/>
        <v>0</v>
      </c>
      <c r="E137" s="25">
        <f t="shared" si="77"/>
        <v>0</v>
      </c>
      <c r="F137" s="25">
        <f t="shared" si="77"/>
        <v>0</v>
      </c>
      <c r="G137" s="25">
        <f t="shared" si="77"/>
        <v>0</v>
      </c>
      <c r="H137" s="25">
        <f t="shared" si="77"/>
        <v>0</v>
      </c>
      <c r="I137" s="45">
        <f t="shared" si="77"/>
        <v>0</v>
      </c>
      <c r="J137" s="44">
        <f t="shared" ref="J137:K137" si="78">IF(J134=0,J133,((J125-J126-J128-J129-J127)/J125)/J134)</f>
        <v>0</v>
      </c>
      <c r="K137" s="44">
        <f t="shared" si="78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9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9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9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9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9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0">C140+C142+C143</f>
        <v>0</v>
      </c>
      <c r="D144" s="30">
        <f t="shared" si="80"/>
        <v>0</v>
      </c>
      <c r="E144" s="30">
        <f t="shared" si="80"/>
        <v>0</v>
      </c>
      <c r="F144" s="30">
        <f t="shared" si="80"/>
        <v>0</v>
      </c>
      <c r="G144" s="30">
        <f t="shared" si="80"/>
        <v>0</v>
      </c>
      <c r="H144" s="30">
        <f t="shared" si="80"/>
        <v>0</v>
      </c>
      <c r="I144" s="30">
        <f t="shared" si="80"/>
        <v>0</v>
      </c>
      <c r="J144" s="36">
        <f t="shared" si="79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1">C139-C144</f>
        <v>24</v>
      </c>
      <c r="D145" s="30">
        <f t="shared" si="81"/>
        <v>24</v>
      </c>
      <c r="E145" s="30">
        <f t="shared" si="81"/>
        <v>24</v>
      </c>
      <c r="F145" s="30">
        <f t="shared" si="81"/>
        <v>24</v>
      </c>
      <c r="G145" s="30">
        <f t="shared" si="81"/>
        <v>24</v>
      </c>
      <c r="H145" s="30">
        <f t="shared" si="81"/>
        <v>24</v>
      </c>
      <c r="I145" s="30">
        <f t="shared" si="81"/>
        <v>24</v>
      </c>
      <c r="J145" s="36">
        <f t="shared" si="79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2">(D139-D140-D142-D143)/D139</f>
        <v>1</v>
      </c>
      <c r="E146" s="42">
        <f t="shared" si="82"/>
        <v>1</v>
      </c>
      <c r="F146" s="42">
        <f t="shared" si="82"/>
        <v>1</v>
      </c>
      <c r="G146" s="42">
        <f t="shared" si="82"/>
        <v>1</v>
      </c>
      <c r="H146" s="42">
        <f t="shared" si="82"/>
        <v>1</v>
      </c>
      <c r="I146" s="42">
        <f t="shared" si="82"/>
        <v>1</v>
      </c>
      <c r="J146" s="43">
        <f t="shared" ref="J146:K146" si="83">(J139-J140-J142-J143)/J139</f>
        <v>1</v>
      </c>
      <c r="K146" s="43">
        <f t="shared" si="83"/>
        <v>1</v>
      </c>
    </row>
    <row r="147" spans="1:13" x14ac:dyDescent="0.2">
      <c r="A147" s="14"/>
      <c r="B147" s="38" t="s">
        <v>19</v>
      </c>
      <c r="C147" s="42">
        <f t="shared" ref="C147:I147" si="84">(C139-C140-C142-C143-C141)/C139</f>
        <v>0</v>
      </c>
      <c r="D147" s="42">
        <f t="shared" si="84"/>
        <v>0</v>
      </c>
      <c r="E147" s="42">
        <f t="shared" si="84"/>
        <v>0</v>
      </c>
      <c r="F147" s="42">
        <f t="shared" si="84"/>
        <v>0</v>
      </c>
      <c r="G147" s="42">
        <f t="shared" si="84"/>
        <v>0</v>
      </c>
      <c r="H147" s="42">
        <f t="shared" si="84"/>
        <v>0</v>
      </c>
      <c r="I147" s="46">
        <f t="shared" si="84"/>
        <v>0</v>
      </c>
      <c r="J147" s="52">
        <f t="shared" ref="J147:K147" si="85">(J139-J140-J142-J143-J141)/J139</f>
        <v>0</v>
      </c>
      <c r="K147" s="47">
        <f t="shared" si="85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6">IF(C149&lt;1,C139,C139-C140-C141-C142-C143/C149)/24</f>
        <v>1</v>
      </c>
      <c r="D150" s="58">
        <f t="shared" si="86"/>
        <v>1</v>
      </c>
      <c r="E150" s="58">
        <f t="shared" si="86"/>
        <v>1</v>
      </c>
      <c r="F150" s="58">
        <f t="shared" si="86"/>
        <v>1</v>
      </c>
      <c r="G150" s="58">
        <f t="shared" si="86"/>
        <v>1</v>
      </c>
      <c r="H150" s="58">
        <f t="shared" si="86"/>
        <v>1</v>
      </c>
      <c r="I150" s="59">
        <f t="shared" si="86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7">IF(C148=0,C147,((C139-C140-C142-C143-C141)/C139)/C148)</f>
        <v>0</v>
      </c>
      <c r="D151" s="25">
        <f t="shared" si="87"/>
        <v>0</v>
      </c>
      <c r="E151" s="25">
        <f t="shared" si="87"/>
        <v>0</v>
      </c>
      <c r="F151" s="25">
        <f t="shared" si="87"/>
        <v>0</v>
      </c>
      <c r="G151" s="25">
        <f t="shared" si="87"/>
        <v>0</v>
      </c>
      <c r="H151" s="25">
        <f t="shared" si="87"/>
        <v>0</v>
      </c>
      <c r="I151" s="45">
        <f t="shared" si="87"/>
        <v>0</v>
      </c>
      <c r="J151" s="44">
        <f t="shared" ref="J151:K151" si="88">IF(J148=0,J147,((J139-J140-J142-J143-J141)/J139)/J148)</f>
        <v>0</v>
      </c>
      <c r="K151" s="44">
        <f t="shared" si="8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89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89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8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0">C154+C156+C157</f>
        <v>0</v>
      </c>
      <c r="D158" s="30">
        <f t="shared" si="90"/>
        <v>0</v>
      </c>
      <c r="E158" s="30">
        <f t="shared" si="90"/>
        <v>0</v>
      </c>
      <c r="F158" s="30">
        <f t="shared" si="90"/>
        <v>0</v>
      </c>
      <c r="G158" s="30">
        <f t="shared" si="90"/>
        <v>0</v>
      </c>
      <c r="H158" s="30">
        <f t="shared" si="90"/>
        <v>0</v>
      </c>
      <c r="I158" s="30">
        <f t="shared" si="90"/>
        <v>0</v>
      </c>
      <c r="J158" s="36">
        <f t="shared" si="89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1">C153-C158</f>
        <v>24</v>
      </c>
      <c r="D159" s="30">
        <f t="shared" si="91"/>
        <v>24</v>
      </c>
      <c r="E159" s="30">
        <f t="shared" si="91"/>
        <v>24</v>
      </c>
      <c r="F159" s="30">
        <f t="shared" si="91"/>
        <v>24</v>
      </c>
      <c r="G159" s="30">
        <f t="shared" si="91"/>
        <v>24</v>
      </c>
      <c r="H159" s="30">
        <f t="shared" si="91"/>
        <v>24</v>
      </c>
      <c r="I159" s="30">
        <f t="shared" si="91"/>
        <v>24</v>
      </c>
      <c r="J159" s="36">
        <f t="shared" si="89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2">(D153-D154-D156-D157)/D153</f>
        <v>1</v>
      </c>
      <c r="E160" s="42">
        <f t="shared" si="92"/>
        <v>1</v>
      </c>
      <c r="F160" s="42">
        <f t="shared" si="92"/>
        <v>1</v>
      </c>
      <c r="G160" s="42">
        <f t="shared" si="92"/>
        <v>1</v>
      </c>
      <c r="H160" s="42">
        <f t="shared" si="92"/>
        <v>1</v>
      </c>
      <c r="I160" s="42">
        <f t="shared" si="92"/>
        <v>1</v>
      </c>
      <c r="J160" s="43">
        <f t="shared" ref="J160:K160" si="93">(J153-J154-J156-J157)/J153</f>
        <v>1</v>
      </c>
      <c r="K160" s="43">
        <f t="shared" si="93"/>
        <v>1</v>
      </c>
    </row>
    <row r="161" spans="1:15" x14ac:dyDescent="0.2">
      <c r="A161" s="14"/>
      <c r="B161" s="38" t="s">
        <v>19</v>
      </c>
      <c r="C161" s="42">
        <f t="shared" ref="C161:I161" si="94">(C153-C154-C156-C157-C155)/C153</f>
        <v>0</v>
      </c>
      <c r="D161" s="42">
        <f t="shared" si="94"/>
        <v>0</v>
      </c>
      <c r="E161" s="42">
        <f t="shared" si="94"/>
        <v>0</v>
      </c>
      <c r="F161" s="42">
        <f t="shared" si="94"/>
        <v>0</v>
      </c>
      <c r="G161" s="42">
        <f t="shared" si="94"/>
        <v>0</v>
      </c>
      <c r="H161" s="42">
        <f t="shared" si="94"/>
        <v>0</v>
      </c>
      <c r="I161" s="46">
        <f t="shared" si="94"/>
        <v>0</v>
      </c>
      <c r="J161" s="52">
        <f t="shared" ref="J161:K161" si="95">(J153-J154-J156-J157-J155)/J153</f>
        <v>0</v>
      </c>
      <c r="K161" s="47">
        <f t="shared" si="95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6">IF(C163&lt;1,C153,C153-C154-C155-C156-C157/C163)/24</f>
        <v>1</v>
      </c>
      <c r="D164" s="58">
        <f t="shared" si="96"/>
        <v>1</v>
      </c>
      <c r="E164" s="58">
        <f t="shared" si="96"/>
        <v>1</v>
      </c>
      <c r="F164" s="58">
        <f t="shared" si="96"/>
        <v>1</v>
      </c>
      <c r="G164" s="58">
        <f t="shared" si="96"/>
        <v>1</v>
      </c>
      <c r="H164" s="58">
        <f t="shared" si="96"/>
        <v>1</v>
      </c>
      <c r="I164" s="59">
        <f t="shared" si="96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7">IF(C162=0,C161,((C153-C154-C156-C157-C155)/C153)/C162)</f>
        <v>0</v>
      </c>
      <c r="D165" s="25">
        <f t="shared" si="97"/>
        <v>0</v>
      </c>
      <c r="E165" s="25">
        <f t="shared" si="97"/>
        <v>0</v>
      </c>
      <c r="F165" s="25">
        <f t="shared" si="97"/>
        <v>0</v>
      </c>
      <c r="G165" s="25">
        <f t="shared" si="97"/>
        <v>0</v>
      </c>
      <c r="H165" s="25">
        <f t="shared" si="97"/>
        <v>0</v>
      </c>
      <c r="I165" s="45">
        <f t="shared" si="97"/>
        <v>0</v>
      </c>
      <c r="J165" s="44">
        <f t="shared" ref="J165:K165" si="98">IF(J162=0,J161,((J153-J154-J156-J157-J155)/J153)/J162)</f>
        <v>0</v>
      </c>
      <c r="K165" s="44">
        <f t="shared" si="98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9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99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99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9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9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0">C168+C170+C171</f>
        <v>0</v>
      </c>
      <c r="D172" s="30">
        <f t="shared" si="100"/>
        <v>0</v>
      </c>
      <c r="E172" s="30">
        <f t="shared" si="100"/>
        <v>0</v>
      </c>
      <c r="F172" s="30">
        <f t="shared" si="100"/>
        <v>0</v>
      </c>
      <c r="G172" s="30">
        <f t="shared" si="100"/>
        <v>0</v>
      </c>
      <c r="H172" s="30">
        <f t="shared" si="100"/>
        <v>0</v>
      </c>
      <c r="I172" s="30">
        <f t="shared" si="100"/>
        <v>0</v>
      </c>
      <c r="J172" s="36">
        <f t="shared" si="99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1">C167-C172</f>
        <v>24</v>
      </c>
      <c r="D173" s="30">
        <f t="shared" si="101"/>
        <v>24</v>
      </c>
      <c r="E173" s="30">
        <f t="shared" si="101"/>
        <v>24</v>
      </c>
      <c r="F173" s="30">
        <f t="shared" si="101"/>
        <v>24</v>
      </c>
      <c r="G173" s="30">
        <f t="shared" si="101"/>
        <v>24</v>
      </c>
      <c r="H173" s="30">
        <f t="shared" si="101"/>
        <v>24</v>
      </c>
      <c r="I173" s="30">
        <f t="shared" si="101"/>
        <v>24</v>
      </c>
      <c r="J173" s="36">
        <f t="shared" si="99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2">(D167-D168-D170-D171)/D167</f>
        <v>1</v>
      </c>
      <c r="E174" s="42">
        <f t="shared" si="102"/>
        <v>1</v>
      </c>
      <c r="F174" s="42">
        <f t="shared" si="102"/>
        <v>1</v>
      </c>
      <c r="G174" s="42">
        <f t="shared" si="102"/>
        <v>1</v>
      </c>
      <c r="H174" s="42">
        <f t="shared" si="102"/>
        <v>1</v>
      </c>
      <c r="I174" s="42">
        <f t="shared" si="102"/>
        <v>1</v>
      </c>
      <c r="J174" s="43">
        <f>(J167-J168-J170-J171)/J167</f>
        <v>1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103">(C167-C168-C170-C171-C169)/C167</f>
        <v>0</v>
      </c>
      <c r="D175" s="42">
        <f t="shared" si="103"/>
        <v>0</v>
      </c>
      <c r="E175" s="42">
        <f t="shared" si="103"/>
        <v>0</v>
      </c>
      <c r="F175" s="42">
        <f t="shared" si="103"/>
        <v>0</v>
      </c>
      <c r="G175" s="42">
        <f t="shared" si="103"/>
        <v>0</v>
      </c>
      <c r="H175" s="42">
        <f t="shared" si="103"/>
        <v>0</v>
      </c>
      <c r="I175" s="46">
        <f t="shared" si="103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4">IF(C177&lt;1,C167,C167-C168-C169-C170-C171/C177)/24</f>
        <v>1</v>
      </c>
      <c r="D178" s="58">
        <f t="shared" si="104"/>
        <v>1</v>
      </c>
      <c r="E178" s="58">
        <f t="shared" si="104"/>
        <v>1</v>
      </c>
      <c r="F178" s="58">
        <f t="shared" si="104"/>
        <v>1</v>
      </c>
      <c r="G178" s="58">
        <f t="shared" si="104"/>
        <v>1</v>
      </c>
      <c r="H178" s="58">
        <f t="shared" si="104"/>
        <v>1</v>
      </c>
      <c r="I178" s="59">
        <f t="shared" si="104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5">IF(C176=0,C175,((C167-C168-C170-C171-C169)/C167)/C176)</f>
        <v>0</v>
      </c>
      <c r="D179" s="25">
        <f t="shared" si="105"/>
        <v>0</v>
      </c>
      <c r="E179" s="25">
        <f t="shared" si="105"/>
        <v>0</v>
      </c>
      <c r="F179" s="25">
        <f t="shared" si="105"/>
        <v>0</v>
      </c>
      <c r="G179" s="25">
        <f t="shared" si="105"/>
        <v>0</v>
      </c>
      <c r="H179" s="25">
        <f t="shared" si="105"/>
        <v>0</v>
      </c>
      <c r="I179" s="45">
        <f t="shared" si="105"/>
        <v>0</v>
      </c>
      <c r="J179" s="44">
        <f t="shared" ref="J179:K179" si="106">IF(J176=0,J175,((J167-J168-J170-J171-J169)/J167)/J176)</f>
        <v>0</v>
      </c>
      <c r="K179" s="44">
        <f t="shared" si="106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7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7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07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7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7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08">C182+C184+C185</f>
        <v>0</v>
      </c>
      <c r="D186" s="30">
        <f t="shared" si="108"/>
        <v>0</v>
      </c>
      <c r="E186" s="30">
        <f t="shared" si="108"/>
        <v>0</v>
      </c>
      <c r="F186" s="30">
        <f t="shared" si="108"/>
        <v>0</v>
      </c>
      <c r="G186" s="30">
        <f t="shared" si="108"/>
        <v>0</v>
      </c>
      <c r="H186" s="30">
        <f t="shared" si="108"/>
        <v>0</v>
      </c>
      <c r="I186" s="30">
        <f t="shared" si="108"/>
        <v>0</v>
      </c>
      <c r="J186" s="36">
        <f t="shared" si="107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09">C181-C186</f>
        <v>24</v>
      </c>
      <c r="D187" s="30">
        <f t="shared" si="109"/>
        <v>24</v>
      </c>
      <c r="E187" s="30">
        <f t="shared" si="109"/>
        <v>24</v>
      </c>
      <c r="F187" s="30">
        <f t="shared" si="109"/>
        <v>24</v>
      </c>
      <c r="G187" s="30">
        <f t="shared" si="109"/>
        <v>24</v>
      </c>
      <c r="H187" s="30">
        <f t="shared" si="109"/>
        <v>24</v>
      </c>
      <c r="I187" s="30">
        <f t="shared" si="109"/>
        <v>24</v>
      </c>
      <c r="J187" s="36">
        <f t="shared" si="107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0">(D181-D182-D184-D185)/D181</f>
        <v>1</v>
      </c>
      <c r="E188" s="42">
        <f t="shared" si="110"/>
        <v>1</v>
      </c>
      <c r="F188" s="42">
        <f t="shared" si="110"/>
        <v>1</v>
      </c>
      <c r="G188" s="42">
        <f t="shared" si="110"/>
        <v>1</v>
      </c>
      <c r="H188" s="42">
        <f t="shared" si="110"/>
        <v>1</v>
      </c>
      <c r="I188" s="42">
        <f t="shared" si="110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1">(C181-C182-C184-C185-C183)/C181</f>
        <v>0</v>
      </c>
      <c r="D189" s="42">
        <f t="shared" si="111"/>
        <v>0</v>
      </c>
      <c r="E189" s="42">
        <f t="shared" si="111"/>
        <v>0</v>
      </c>
      <c r="F189" s="42">
        <f t="shared" si="111"/>
        <v>0</v>
      </c>
      <c r="G189" s="42">
        <f t="shared" si="111"/>
        <v>0</v>
      </c>
      <c r="H189" s="42">
        <f t="shared" si="111"/>
        <v>0</v>
      </c>
      <c r="I189" s="46">
        <f t="shared" si="111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2">IF(C191&lt;1,C181,C181-C182-C183-C184-C185/C191)/24</f>
        <v>1</v>
      </c>
      <c r="D192" s="58">
        <f t="shared" si="112"/>
        <v>1</v>
      </c>
      <c r="E192" s="58">
        <f t="shared" si="112"/>
        <v>1</v>
      </c>
      <c r="F192" s="58">
        <f t="shared" si="112"/>
        <v>1</v>
      </c>
      <c r="G192" s="58">
        <f t="shared" si="112"/>
        <v>1</v>
      </c>
      <c r="H192" s="58">
        <f t="shared" si="112"/>
        <v>1</v>
      </c>
      <c r="I192" s="59">
        <f t="shared" si="112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3">IF(C190=0,C189,((C181-C182-C184-C185-C183)/C181)/C190)</f>
        <v>0</v>
      </c>
      <c r="D193" s="25">
        <f t="shared" si="113"/>
        <v>0</v>
      </c>
      <c r="E193" s="25">
        <f t="shared" si="113"/>
        <v>0</v>
      </c>
      <c r="F193" s="25">
        <f t="shared" si="113"/>
        <v>0</v>
      </c>
      <c r="G193" s="25">
        <f t="shared" si="113"/>
        <v>0</v>
      </c>
      <c r="H193" s="25">
        <f t="shared" si="113"/>
        <v>0</v>
      </c>
      <c r="I193" s="45">
        <f t="shared" si="113"/>
        <v>0</v>
      </c>
      <c r="J193" s="44">
        <f t="shared" ref="J193:K193" si="114">IF(J190=0,J189,((J181-J182-J184-J185-J183)/J181)/J190)</f>
        <v>0</v>
      </c>
      <c r="K193" s="44">
        <f t="shared" si="114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57"/>
  <dimension ref="A1:P194"/>
  <sheetViews>
    <sheetView showGridLines="0" zoomScaleNormal="100" workbookViewId="0">
      <selection activeCell="A3" sqref="A3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31</v>
      </c>
      <c r="B1" s="62"/>
      <c r="C1" s="62"/>
      <c r="D1" s="62"/>
      <c r="E1" s="62"/>
      <c r="F1" s="50">
        <f>Week20!F1+1</f>
        <v>21</v>
      </c>
      <c r="G1" s="62">
        <f>Week20!G1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Week20!I3+1</f>
        <v>43603</v>
      </c>
      <c r="D3" s="51">
        <f t="shared" ref="D3:I3" si="0">C3+1</f>
        <v>43604</v>
      </c>
      <c r="E3" s="51">
        <f t="shared" si="0"/>
        <v>43605</v>
      </c>
      <c r="F3" s="51">
        <f t="shared" si="0"/>
        <v>43606</v>
      </c>
      <c r="G3" s="51">
        <f t="shared" si="0"/>
        <v>43607</v>
      </c>
      <c r="H3" s="51">
        <f t="shared" si="0"/>
        <v>43608</v>
      </c>
      <c r="I3" s="51">
        <f t="shared" si="0"/>
        <v>43609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2.02</v>
      </c>
      <c r="I9" s="29">
        <v>0</v>
      </c>
      <c r="J9" s="33">
        <f t="shared" si="1"/>
        <v>2.02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2.02</v>
      </c>
      <c r="I10" s="30">
        <f t="shared" si="2"/>
        <v>0</v>
      </c>
      <c r="J10" s="36">
        <f t="shared" si="1"/>
        <v>2.02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21.98</v>
      </c>
      <c r="I11" s="30">
        <f t="shared" si="3"/>
        <v>24</v>
      </c>
      <c r="J11" s="36">
        <f t="shared" si="1"/>
        <v>165.98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0.91583333333333339</v>
      </c>
      <c r="I12" s="42">
        <f t="shared" si="4"/>
        <v>1</v>
      </c>
      <c r="J12" s="43">
        <f t="shared" ref="J12:K12" si="5">(J5-J6-J8-J9)/J5</f>
        <v>0.98797619047619045</v>
      </c>
      <c r="K12" s="43">
        <f t="shared" si="5"/>
        <v>1</v>
      </c>
      <c r="L12" s="53">
        <f>AVERAGE(J12,J26,J40)</f>
        <v>0.99138888888888876</v>
      </c>
      <c r="O12" s="53">
        <f>AVERAGE(J70,J12,J26,J40,J56,J86,J100)</f>
        <v>0.98441043083900226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0.91583333333333339</v>
      </c>
      <c r="I13" s="46">
        <f t="shared" si="6"/>
        <v>1</v>
      </c>
      <c r="J13" s="52">
        <f t="shared" ref="J13:K13" si="7">(J5-J6-J8-J9-J7)/J5</f>
        <v>0.98797619047619045</v>
      </c>
      <c r="K13" s="47">
        <f t="shared" si="7"/>
        <v>1</v>
      </c>
      <c r="L13" s="53">
        <f>AVERAGE(J13,J27,J41)</f>
        <v>0.99138888888888876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6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0.91583333333333339</v>
      </c>
      <c r="I17" s="45">
        <f t="shared" si="9"/>
        <v>1</v>
      </c>
      <c r="J17" s="44">
        <f t="shared" ref="J17:K17" si="10">IF(J14=0,J13,((J5-J6-J8-J9-J7)/J5)/J14)</f>
        <v>0.98797619047619045</v>
      </c>
      <c r="K17" s="44">
        <f t="shared" si="10"/>
        <v>1</v>
      </c>
      <c r="O17" s="53">
        <f>AVERAGE(J12,J26,J40,J40,J56,J70,J86,J100)</f>
        <v>0.98520585317460307</v>
      </c>
    </row>
    <row r="18" spans="1:16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  <c r="N18" s="31">
        <f>SUM(I6,I20)</f>
        <v>0</v>
      </c>
    </row>
    <row r="19" spans="1:16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6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6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6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  <c r="P22" s="4">
        <f>3.14*144</f>
        <v>452.16</v>
      </c>
    </row>
    <row r="23" spans="1:16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0.77</v>
      </c>
      <c r="I23" s="29">
        <v>0</v>
      </c>
      <c r="J23" s="35">
        <f t="shared" si="11"/>
        <v>0.77</v>
      </c>
      <c r="K23" s="35">
        <v>0</v>
      </c>
    </row>
    <row r="24" spans="1:16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0.77</v>
      </c>
      <c r="I24" s="30">
        <f t="shared" si="12"/>
        <v>0</v>
      </c>
      <c r="J24" s="36">
        <f t="shared" si="11"/>
        <v>0.77</v>
      </c>
      <c r="K24" s="36">
        <f>K20+K22+K23</f>
        <v>0</v>
      </c>
    </row>
    <row r="25" spans="1:16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23.23</v>
      </c>
      <c r="I25" s="30">
        <f t="shared" si="13"/>
        <v>24</v>
      </c>
      <c r="J25" s="36">
        <f t="shared" si="11"/>
        <v>167.23</v>
      </c>
      <c r="K25" s="36">
        <f>K19-K24</f>
        <v>168</v>
      </c>
    </row>
    <row r="26" spans="1:16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0.96791666666666665</v>
      </c>
      <c r="I26" s="42">
        <f t="shared" si="14"/>
        <v>1</v>
      </c>
      <c r="J26" s="43">
        <f>(J19-J20-J22-J23)/J19</f>
        <v>0.99541666666666662</v>
      </c>
      <c r="K26" s="43">
        <f>(K19-K20-K22-K23)/K19</f>
        <v>1</v>
      </c>
    </row>
    <row r="27" spans="1:16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0.96791666666666665</v>
      </c>
      <c r="I27" s="46">
        <f t="shared" si="15"/>
        <v>1</v>
      </c>
      <c r="J27" s="52">
        <f>(J19-J20-J22-J23-J21)/J19</f>
        <v>0.99541666666666662</v>
      </c>
      <c r="K27" s="47">
        <f>(K19-K20-K22-K23-K21)/K19</f>
        <v>1</v>
      </c>
    </row>
    <row r="28" spans="1:16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6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6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6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0.96791666666666665</v>
      </c>
      <c r="I31" s="45">
        <f t="shared" si="17"/>
        <v>1</v>
      </c>
      <c r="J31" s="44">
        <f t="shared" ref="J31:K31" si="18">IF(J28=0,J27,((J19-J20-J22-J23-J21)/J19)/J28)</f>
        <v>0.99541666666666662</v>
      </c>
      <c r="K31" s="44">
        <f t="shared" si="18"/>
        <v>1</v>
      </c>
      <c r="L31" s="55">
        <f>(J28+J40+J56+J72+J116)/5</f>
        <v>0.58773412698412697</v>
      </c>
      <c r="P31" s="4">
        <f>144/7</f>
        <v>20.571428571428573</v>
      </c>
    </row>
    <row r="32" spans="1:16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f>0.77+0.78</f>
        <v>1.55</v>
      </c>
      <c r="I37" s="29">
        <v>0</v>
      </c>
      <c r="J37" s="33">
        <f t="shared" si="19"/>
        <v>1.55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1.55</v>
      </c>
      <c r="I38" s="30">
        <f t="shared" si="20"/>
        <v>0</v>
      </c>
      <c r="J38" s="34">
        <f t="shared" si="19"/>
        <v>1.55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22.45</v>
      </c>
      <c r="I39" s="30">
        <f t="shared" si="21"/>
        <v>24</v>
      </c>
      <c r="J39" s="34">
        <f t="shared" si="19"/>
        <v>166.45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0.93541666666666667</v>
      </c>
      <c r="I40" s="42">
        <f t="shared" si="22"/>
        <v>1</v>
      </c>
      <c r="J40" s="43">
        <f>(J33-J34-J36-J37)/J33</f>
        <v>0.99077380952380945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0.93541666666666667</v>
      </c>
      <c r="I41" s="46">
        <f t="shared" si="23"/>
        <v>1</v>
      </c>
      <c r="J41" s="52">
        <f>(J33-J34-J36-J37-J35)/J33</f>
        <v>0.99077380952380945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0.93541666666666667</v>
      </c>
      <c r="I45" s="45">
        <f t="shared" si="25"/>
        <v>1</v>
      </c>
      <c r="J45" s="44">
        <f t="shared" ref="J45:K45" si="26">IF(J42=0,J41,((J33-J34-J36-J37-J35)/J33)/J42)</f>
        <v>0.99077380952380945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43603</v>
      </c>
      <c r="D47" s="51">
        <f t="shared" ref="D47:I47" si="27">C47+1</f>
        <v>43604</v>
      </c>
      <c r="E47" s="51">
        <f t="shared" si="27"/>
        <v>43605</v>
      </c>
      <c r="F47" s="51">
        <f t="shared" si="27"/>
        <v>43606</v>
      </c>
      <c r="G47" s="51">
        <f t="shared" si="27"/>
        <v>43607</v>
      </c>
      <c r="H47" s="51">
        <f t="shared" si="27"/>
        <v>43608</v>
      </c>
      <c r="I47" s="51">
        <f t="shared" si="27"/>
        <v>43609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5.35</v>
      </c>
      <c r="H50" s="29">
        <v>0</v>
      </c>
      <c r="I50" s="29">
        <v>0</v>
      </c>
      <c r="J50" s="35">
        <f t="shared" si="28"/>
        <v>5.35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f>1+((11+6)/60)</f>
        <v>1.2833333333333332</v>
      </c>
      <c r="F53" s="29">
        <v>0</v>
      </c>
      <c r="G53" s="29">
        <v>0</v>
      </c>
      <c r="H53" s="29">
        <v>2.12</v>
      </c>
      <c r="I53" s="29">
        <v>0</v>
      </c>
      <c r="J53" s="35">
        <f t="shared" si="28"/>
        <v>3.4033333333333333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1.2833333333333332</v>
      </c>
      <c r="F54" s="30">
        <f t="shared" si="29"/>
        <v>0</v>
      </c>
      <c r="G54" s="30">
        <f t="shared" si="29"/>
        <v>5.35</v>
      </c>
      <c r="H54" s="30">
        <f t="shared" si="29"/>
        <v>2.12</v>
      </c>
      <c r="I54" s="30">
        <f t="shared" si="29"/>
        <v>0</v>
      </c>
      <c r="J54" s="36">
        <f t="shared" si="28"/>
        <v>8.7533333333333339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22.716666666666669</v>
      </c>
      <c r="F55" s="30">
        <f t="shared" si="30"/>
        <v>24</v>
      </c>
      <c r="G55" s="30">
        <f t="shared" si="30"/>
        <v>18.649999999999999</v>
      </c>
      <c r="H55" s="30">
        <f t="shared" si="30"/>
        <v>21.88</v>
      </c>
      <c r="I55" s="30">
        <f t="shared" si="30"/>
        <v>24</v>
      </c>
      <c r="J55" s="36">
        <f t="shared" si="28"/>
        <v>159.24666666666667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0.94652777777777786</v>
      </c>
      <c r="F56" s="42">
        <f t="shared" si="31"/>
        <v>1</v>
      </c>
      <c r="G56" s="42">
        <f t="shared" si="31"/>
        <v>0.77708333333333324</v>
      </c>
      <c r="H56" s="42">
        <f t="shared" si="31"/>
        <v>0.91166666666666663</v>
      </c>
      <c r="I56" s="42">
        <f t="shared" si="31"/>
        <v>1</v>
      </c>
      <c r="J56" s="43">
        <f>(J49-J50-J52-J53)/J49</f>
        <v>0.9478968253968254</v>
      </c>
      <c r="K56" s="43">
        <f>(K49-K50-K52-K53)/K49</f>
        <v>1</v>
      </c>
      <c r="L56" s="53">
        <f>AVERAGE(J56,J70)</f>
        <v>0.97031746031746025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0.94652777777777786</v>
      </c>
      <c r="F57" s="42">
        <f t="shared" si="32"/>
        <v>1</v>
      </c>
      <c r="G57" s="42">
        <f t="shared" si="32"/>
        <v>0.77708333333333324</v>
      </c>
      <c r="H57" s="42">
        <f t="shared" si="32"/>
        <v>0.91166666666666663</v>
      </c>
      <c r="I57" s="46">
        <f t="shared" si="32"/>
        <v>1</v>
      </c>
      <c r="J57" s="52">
        <f>(J49-J50-J52-J53-J51)/J49</f>
        <v>0.9478968253968254</v>
      </c>
      <c r="K57" s="47">
        <f>(K49-K50-K52-K53-K51)/K49</f>
        <v>1</v>
      </c>
      <c r="L57" s="53">
        <f>AVERAGE(J57,J71)</f>
        <v>0.97031746031746025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1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1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0.94652777777777786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6.9465277777777779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0.94652777777777786</v>
      </c>
      <c r="F61" s="25">
        <f t="shared" si="34"/>
        <v>1</v>
      </c>
      <c r="G61" s="25">
        <f t="shared" si="34"/>
        <v>0.77708333333333324</v>
      </c>
      <c r="H61" s="25">
        <f t="shared" si="34"/>
        <v>0.91166666666666663</v>
      </c>
      <c r="I61" s="45">
        <f t="shared" si="34"/>
        <v>1</v>
      </c>
      <c r="J61" s="44">
        <f t="shared" ref="J61:K61" si="35">IF(J58=0,J57,((J49-J50-J52-J53-J51)/J49)/J58)</f>
        <v>0.9478968253968254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1.22</v>
      </c>
      <c r="I67" s="29">
        <v>0</v>
      </c>
      <c r="J67" s="35">
        <f t="shared" si="36"/>
        <v>1.22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1.22</v>
      </c>
      <c r="I68" s="30">
        <f t="shared" si="37"/>
        <v>0</v>
      </c>
      <c r="J68" s="36">
        <f t="shared" si="36"/>
        <v>1.22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22.78</v>
      </c>
      <c r="I69" s="30">
        <f t="shared" si="38"/>
        <v>24</v>
      </c>
      <c r="J69" s="36">
        <f t="shared" si="36"/>
        <v>166.78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0.94916666666666671</v>
      </c>
      <c r="I70" s="42">
        <f t="shared" si="39"/>
        <v>1</v>
      </c>
      <c r="J70" s="43">
        <f>(J63-J64-J66-J67)/J63</f>
        <v>0.9927380952380952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0.94916666666666671</v>
      </c>
      <c r="I71" s="46">
        <f t="shared" si="40"/>
        <v>1</v>
      </c>
      <c r="J71" s="52">
        <f>(J63-J64-J66-J67-J65)/J63</f>
        <v>0.9927380952380952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0.94916666666666671</v>
      </c>
      <c r="I75" s="45">
        <f t="shared" si="42"/>
        <v>1</v>
      </c>
      <c r="J75" s="44">
        <f t="shared" ref="J75:K75" si="43">IF(J72=0,J71,((J63-J64-J66-J67-J65)/J63)/J72)</f>
        <v>0.9927380952380952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43603</v>
      </c>
      <c r="D77" s="51">
        <f t="shared" ref="D77:I77" si="44">C77+1</f>
        <v>43604</v>
      </c>
      <c r="E77" s="51">
        <f t="shared" si="44"/>
        <v>43605</v>
      </c>
      <c r="F77" s="51">
        <f t="shared" si="44"/>
        <v>43606</v>
      </c>
      <c r="G77" s="51">
        <f t="shared" si="44"/>
        <v>43607</v>
      </c>
      <c r="H77" s="51">
        <f t="shared" si="44"/>
        <v>43608</v>
      </c>
      <c r="I77" s="51">
        <f t="shared" si="44"/>
        <v>43609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3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3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3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1.97</v>
      </c>
      <c r="I83" s="29">
        <v>0</v>
      </c>
      <c r="J83" s="35">
        <f t="shared" si="45"/>
        <v>1.97</v>
      </c>
      <c r="K83" s="35">
        <v>0</v>
      </c>
    </row>
    <row r="84" spans="1:13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1.97</v>
      </c>
      <c r="I84" s="30">
        <f t="shared" si="46"/>
        <v>0</v>
      </c>
      <c r="J84" s="36">
        <f t="shared" si="45"/>
        <v>1.97</v>
      </c>
      <c r="K84" s="36">
        <f>K80+K82+K83</f>
        <v>0</v>
      </c>
    </row>
    <row r="85" spans="1:13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22.03</v>
      </c>
      <c r="I85" s="30">
        <f t="shared" si="47"/>
        <v>24</v>
      </c>
      <c r="J85" s="36">
        <f t="shared" si="45"/>
        <v>166.03</v>
      </c>
      <c r="K85" s="36">
        <f>K79-K84</f>
        <v>168</v>
      </c>
    </row>
    <row r="86" spans="1:13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0.91791666666666671</v>
      </c>
      <c r="I86" s="42">
        <f t="shared" si="48"/>
        <v>1</v>
      </c>
      <c r="J86" s="43">
        <f>(J79-J80-J82-J83)/J79</f>
        <v>0.9882738095238095</v>
      </c>
      <c r="K86" s="43">
        <f>(K79-K80-K82-K83)/K79</f>
        <v>1</v>
      </c>
      <c r="L86" s="53">
        <f>AVERAGE(J86,J100)</f>
        <v>0.98803571428571424</v>
      </c>
    </row>
    <row r="87" spans="1:13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0.91791666666666671</v>
      </c>
      <c r="I87" s="46">
        <f t="shared" si="49"/>
        <v>1</v>
      </c>
      <c r="J87" s="52">
        <f>(J79-J80-J82-J83-J81)/J79</f>
        <v>0.9882738095238095</v>
      </c>
      <c r="K87" s="47">
        <f>(K79-K80-K82-K83-K81)/K79</f>
        <v>1</v>
      </c>
      <c r="L87" s="53">
        <f>AVERAGE(J87,J101)</f>
        <v>0.98803571428571424</v>
      </c>
    </row>
    <row r="88" spans="1:13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3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3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3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0.91791666666666671</v>
      </c>
      <c r="I91" s="45">
        <f t="shared" si="51"/>
        <v>1</v>
      </c>
      <c r="J91" s="44">
        <f t="shared" ref="J91:K91" si="52">IF(J88=0,J87,((J79-J80-J82-J83-J81)/J79)/J88)</f>
        <v>0.9882738095238095</v>
      </c>
      <c r="K91" s="44">
        <f t="shared" si="52"/>
        <v>1</v>
      </c>
    </row>
    <row r="92" spans="1:13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3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3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  <c r="M94" s="4" t="s">
        <v>29</v>
      </c>
    </row>
    <row r="95" spans="1:13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3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2.0499999999999998</v>
      </c>
      <c r="I97" s="29">
        <v>0</v>
      </c>
      <c r="J97" s="35">
        <f t="shared" si="53"/>
        <v>2.0499999999999998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2.0499999999999998</v>
      </c>
      <c r="I98" s="30">
        <f t="shared" si="54"/>
        <v>0</v>
      </c>
      <c r="J98" s="36">
        <f t="shared" si="53"/>
        <v>2.0499999999999998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21.95</v>
      </c>
      <c r="I99" s="30">
        <f t="shared" si="55"/>
        <v>24</v>
      </c>
      <c r="J99" s="36">
        <f t="shared" si="53"/>
        <v>165.95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0.9145833333333333</v>
      </c>
      <c r="I100" s="42">
        <f t="shared" si="56"/>
        <v>1</v>
      </c>
      <c r="J100" s="43">
        <f>(J93-J94-J96-J97)/J93</f>
        <v>0.98779761904761898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0.9145833333333333</v>
      </c>
      <c r="I101" s="46">
        <f t="shared" si="57"/>
        <v>1</v>
      </c>
      <c r="J101" s="52">
        <f>(J93-J94-J96-J97-J95)/J93</f>
        <v>0.98779761904761898</v>
      </c>
      <c r="K101" s="47">
        <f>(K93-K94-K96-K97-K95)/K93</f>
        <v>1</v>
      </c>
      <c r="M101" s="53">
        <f>AVERAGE(J100,J86,J70,J56,J40,J26,J12)</f>
        <v>0.98441043083900215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0.9145833333333333</v>
      </c>
      <c r="I105" s="45">
        <f t="shared" si="59"/>
        <v>1</v>
      </c>
      <c r="J105" s="44">
        <f t="shared" ref="J105:K105" si="60">IF(J102=0,J101,((J93-J94-J96-J97-J95)/J93)/J102)</f>
        <v>0.98779761904761898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43603</v>
      </c>
      <c r="D107" s="51">
        <f t="shared" ref="D107:I107" si="61">C107+1</f>
        <v>43604</v>
      </c>
      <c r="E107" s="51">
        <f t="shared" si="61"/>
        <v>43605</v>
      </c>
      <c r="F107" s="51">
        <f t="shared" si="61"/>
        <v>43606</v>
      </c>
      <c r="G107" s="51">
        <f t="shared" si="61"/>
        <v>43607</v>
      </c>
      <c r="H107" s="51">
        <f t="shared" si="61"/>
        <v>43608</v>
      </c>
      <c r="I107" s="51">
        <f t="shared" si="61"/>
        <v>43609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43603</v>
      </c>
      <c r="D123" s="51">
        <f t="shared" ref="D123:I123" si="72">C123+1</f>
        <v>43604</v>
      </c>
      <c r="E123" s="51">
        <f t="shared" si="72"/>
        <v>43605</v>
      </c>
      <c r="F123" s="51">
        <f t="shared" si="72"/>
        <v>43606</v>
      </c>
      <c r="G123" s="51">
        <f t="shared" si="72"/>
        <v>43607</v>
      </c>
      <c r="H123" s="51">
        <f t="shared" si="72"/>
        <v>43608</v>
      </c>
      <c r="I123" s="51">
        <f t="shared" si="72"/>
        <v>43609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 t="shared" ref="J146:K146" si="85">(J139-J140-J142-J143)/J139</f>
        <v>1</v>
      </c>
      <c r="K146" s="43">
        <f t="shared" si="85"/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0</v>
      </c>
      <c r="D147" s="42">
        <f t="shared" si="86"/>
        <v>0</v>
      </c>
      <c r="E147" s="42">
        <f t="shared" si="86"/>
        <v>0</v>
      </c>
      <c r="F147" s="42">
        <f t="shared" si="86"/>
        <v>0</v>
      </c>
      <c r="G147" s="42">
        <f t="shared" si="86"/>
        <v>0</v>
      </c>
      <c r="H147" s="42">
        <f t="shared" si="86"/>
        <v>0</v>
      </c>
      <c r="I147" s="46">
        <f t="shared" si="86"/>
        <v>0</v>
      </c>
      <c r="J147" s="52">
        <f t="shared" ref="J147:K147" si="87">(J139-J140-J142-J143-J141)/J139</f>
        <v>0</v>
      </c>
      <c r="K147" s="47">
        <f t="shared" si="8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0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0</v>
      </c>
      <c r="G158" s="30">
        <f t="shared" si="92"/>
        <v>0</v>
      </c>
      <c r="H158" s="30">
        <f t="shared" si="92"/>
        <v>0</v>
      </c>
      <c r="I158" s="30">
        <f t="shared" si="92"/>
        <v>0</v>
      </c>
      <c r="J158" s="36">
        <f t="shared" si="9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24</v>
      </c>
      <c r="G159" s="30">
        <f t="shared" si="93"/>
        <v>24</v>
      </c>
      <c r="H159" s="30">
        <f t="shared" si="93"/>
        <v>24</v>
      </c>
      <c r="I159" s="30">
        <f t="shared" si="93"/>
        <v>24</v>
      </c>
      <c r="J159" s="36">
        <f t="shared" si="9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1</v>
      </c>
      <c r="G160" s="42">
        <f t="shared" si="94"/>
        <v>1</v>
      </c>
      <c r="H160" s="42">
        <f t="shared" si="94"/>
        <v>1</v>
      </c>
      <c r="I160" s="42">
        <f t="shared" si="94"/>
        <v>1</v>
      </c>
      <c r="J160" s="43">
        <f t="shared" ref="J160:K160" si="95">(J153-J154-J156-J157)/J153</f>
        <v>1</v>
      </c>
      <c r="K160" s="43">
        <f t="shared" si="95"/>
        <v>1</v>
      </c>
    </row>
    <row r="161" spans="1:15" x14ac:dyDescent="0.2">
      <c r="A161" s="14"/>
      <c r="B161" s="38" t="s">
        <v>19</v>
      </c>
      <c r="C161" s="42">
        <f t="shared" ref="C161:I161" si="96">(C153-C154-C156-C157-C155)/C153</f>
        <v>0</v>
      </c>
      <c r="D161" s="42">
        <f t="shared" si="96"/>
        <v>0</v>
      </c>
      <c r="E161" s="42">
        <f t="shared" si="96"/>
        <v>0</v>
      </c>
      <c r="F161" s="42">
        <f t="shared" si="96"/>
        <v>0</v>
      </c>
      <c r="G161" s="42">
        <f t="shared" si="96"/>
        <v>0</v>
      </c>
      <c r="H161" s="42">
        <f t="shared" si="96"/>
        <v>0</v>
      </c>
      <c r="I161" s="46">
        <f t="shared" si="96"/>
        <v>0</v>
      </c>
      <c r="J161" s="52">
        <f t="shared" ref="J161:K161" si="97">(J153-J154-J156-J157-J155)/J153</f>
        <v>0</v>
      </c>
      <c r="K161" s="47">
        <f t="shared" si="9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0</v>
      </c>
      <c r="D165" s="25">
        <f t="shared" si="99"/>
        <v>0</v>
      </c>
      <c r="E165" s="25">
        <f t="shared" si="99"/>
        <v>0</v>
      </c>
      <c r="F165" s="25">
        <f t="shared" si="99"/>
        <v>0</v>
      </c>
      <c r="G165" s="25">
        <f t="shared" si="99"/>
        <v>0</v>
      </c>
      <c r="H165" s="25">
        <f t="shared" si="99"/>
        <v>0</v>
      </c>
      <c r="I165" s="45">
        <f t="shared" si="99"/>
        <v>0</v>
      </c>
      <c r="J165" s="44">
        <f t="shared" ref="J165:K165" si="100">IF(J162=0,J161,((J153-J154-J156-J157-J155)/J153)/J162)</f>
        <v>0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1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1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0</v>
      </c>
      <c r="D172" s="30">
        <f t="shared" si="102"/>
        <v>0</v>
      </c>
      <c r="E172" s="30">
        <f t="shared" si="102"/>
        <v>0</v>
      </c>
      <c r="F172" s="30">
        <f t="shared" si="102"/>
        <v>0</v>
      </c>
      <c r="G172" s="30">
        <f t="shared" si="102"/>
        <v>0</v>
      </c>
      <c r="H172" s="30">
        <f t="shared" si="102"/>
        <v>0</v>
      </c>
      <c r="I172" s="30">
        <f t="shared" si="102"/>
        <v>0</v>
      </c>
      <c r="J172" s="36">
        <f t="shared" si="101"/>
        <v>0</v>
      </c>
      <c r="K172" s="36">
        <f>K168+K170+K171</f>
        <v>0</v>
      </c>
      <c r="L172" s="53">
        <f>AVERAGE(J86,J100)</f>
        <v>0.98803571428571424</v>
      </c>
    </row>
    <row r="173" spans="1:15" x14ac:dyDescent="0.2">
      <c r="A173" s="14"/>
      <c r="B173" s="15" t="s">
        <v>1</v>
      </c>
      <c r="C173" s="30">
        <f t="shared" ref="C173:I173" si="103">C167-C172</f>
        <v>24</v>
      </c>
      <c r="D173" s="30">
        <f t="shared" si="103"/>
        <v>24</v>
      </c>
      <c r="E173" s="30">
        <f t="shared" si="103"/>
        <v>24</v>
      </c>
      <c r="F173" s="30">
        <f t="shared" si="103"/>
        <v>24</v>
      </c>
      <c r="G173" s="30">
        <f t="shared" si="103"/>
        <v>24</v>
      </c>
      <c r="H173" s="30">
        <f t="shared" si="103"/>
        <v>24</v>
      </c>
      <c r="I173" s="30">
        <f t="shared" si="103"/>
        <v>24</v>
      </c>
      <c r="J173" s="36">
        <f t="shared" si="101"/>
        <v>168</v>
      </c>
      <c r="K173" s="36">
        <f>K167-K172</f>
        <v>168</v>
      </c>
      <c r="L173" s="53">
        <f>AVERAGE(J87,J101)</f>
        <v>0.98803571428571424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4">(D167-D168-D170-D171)/D167</f>
        <v>1</v>
      </c>
      <c r="E174" s="42">
        <f t="shared" si="104"/>
        <v>1</v>
      </c>
      <c r="F174" s="42">
        <f t="shared" si="104"/>
        <v>1</v>
      </c>
      <c r="G174" s="42">
        <f t="shared" si="104"/>
        <v>1</v>
      </c>
      <c r="H174" s="42">
        <f t="shared" si="104"/>
        <v>1</v>
      </c>
      <c r="I174" s="42">
        <f t="shared" si="104"/>
        <v>1</v>
      </c>
      <c r="J174" s="43">
        <f t="shared" ref="J174:K174" si="105">(J167-J168-J170-J171)/J167</f>
        <v>1</v>
      </c>
      <c r="K174" s="43">
        <f t="shared" si="105"/>
        <v>1</v>
      </c>
    </row>
    <row r="175" spans="1:15" x14ac:dyDescent="0.2">
      <c r="A175" s="14"/>
      <c r="B175" s="38" t="s">
        <v>19</v>
      </c>
      <c r="C175" s="42">
        <f t="shared" ref="C175:I175" si="106">(C167-C168-C170-C171-C169)/C167</f>
        <v>0</v>
      </c>
      <c r="D175" s="42">
        <f t="shared" si="106"/>
        <v>0</v>
      </c>
      <c r="E175" s="42">
        <f t="shared" si="106"/>
        <v>0</v>
      </c>
      <c r="F175" s="42">
        <f t="shared" si="106"/>
        <v>0</v>
      </c>
      <c r="G175" s="42">
        <f t="shared" si="106"/>
        <v>0</v>
      </c>
      <c r="H175" s="42">
        <f t="shared" si="106"/>
        <v>0</v>
      </c>
      <c r="I175" s="46">
        <f t="shared" si="106"/>
        <v>0</v>
      </c>
      <c r="J175" s="52">
        <f t="shared" ref="J175:K175" si="107">(J167-J168-J170-J171-J169)/J167</f>
        <v>0</v>
      </c>
      <c r="K175" s="47">
        <f t="shared" si="10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8">IF(C177&lt;1,C167,C167-C168-C169-C170-C171/C177)/24</f>
        <v>1</v>
      </c>
      <c r="D178" s="58">
        <f t="shared" si="108"/>
        <v>1</v>
      </c>
      <c r="E178" s="58">
        <f t="shared" si="108"/>
        <v>1</v>
      </c>
      <c r="F178" s="58">
        <f t="shared" si="108"/>
        <v>1</v>
      </c>
      <c r="G178" s="58">
        <f t="shared" si="108"/>
        <v>1</v>
      </c>
      <c r="H178" s="58">
        <f t="shared" si="108"/>
        <v>1</v>
      </c>
      <c r="I178" s="59">
        <f t="shared" si="10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9">IF(C176=0,C175,((C167-C168-C170-C171-C169)/C167)/C176)</f>
        <v>0</v>
      </c>
      <c r="D179" s="25">
        <f t="shared" si="109"/>
        <v>0</v>
      </c>
      <c r="E179" s="25">
        <f t="shared" si="109"/>
        <v>0</v>
      </c>
      <c r="F179" s="25">
        <f t="shared" si="109"/>
        <v>0</v>
      </c>
      <c r="G179" s="25">
        <f t="shared" si="109"/>
        <v>0</v>
      </c>
      <c r="H179" s="25">
        <f t="shared" si="109"/>
        <v>0</v>
      </c>
      <c r="I179" s="45">
        <f t="shared" si="109"/>
        <v>0</v>
      </c>
      <c r="J179" s="44">
        <f t="shared" ref="J179:K179" si="110">IF(J176=0,J175,((J167-J168-J170-J171-J169)/J167)/J176)</f>
        <v>0</v>
      </c>
      <c r="K179" s="44">
        <f t="shared" si="11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1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1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2">C182+C184+C185</f>
        <v>0</v>
      </c>
      <c r="D186" s="30">
        <f t="shared" si="112"/>
        <v>0</v>
      </c>
      <c r="E186" s="30">
        <f t="shared" si="112"/>
        <v>0</v>
      </c>
      <c r="F186" s="30">
        <f t="shared" si="112"/>
        <v>0</v>
      </c>
      <c r="G186" s="30">
        <f t="shared" si="112"/>
        <v>0</v>
      </c>
      <c r="H186" s="30">
        <f t="shared" si="112"/>
        <v>0</v>
      </c>
      <c r="I186" s="30">
        <f t="shared" si="112"/>
        <v>0</v>
      </c>
      <c r="J186" s="36">
        <f t="shared" si="111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3">C181-C186</f>
        <v>24</v>
      </c>
      <c r="D187" s="30">
        <f t="shared" si="113"/>
        <v>24</v>
      </c>
      <c r="E187" s="30">
        <f t="shared" si="113"/>
        <v>24</v>
      </c>
      <c r="F187" s="30">
        <f t="shared" si="113"/>
        <v>24</v>
      </c>
      <c r="G187" s="30">
        <f t="shared" si="113"/>
        <v>24</v>
      </c>
      <c r="H187" s="30">
        <f t="shared" si="113"/>
        <v>24</v>
      </c>
      <c r="I187" s="30">
        <f t="shared" si="113"/>
        <v>24</v>
      </c>
      <c r="J187" s="36">
        <f t="shared" si="111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4">(D181-D182-D184-D185)/D181</f>
        <v>1</v>
      </c>
      <c r="E188" s="42">
        <f t="shared" si="114"/>
        <v>1</v>
      </c>
      <c r="F188" s="42">
        <f t="shared" si="114"/>
        <v>1</v>
      </c>
      <c r="G188" s="42">
        <f t="shared" si="114"/>
        <v>1</v>
      </c>
      <c r="H188" s="42">
        <f t="shared" si="114"/>
        <v>1</v>
      </c>
      <c r="I188" s="42">
        <f t="shared" si="114"/>
        <v>1</v>
      </c>
      <c r="J188" s="43">
        <f t="shared" ref="J188:K188" si="115">(J181-J182-J184-J185)/J181</f>
        <v>1</v>
      </c>
      <c r="K188" s="43">
        <f t="shared" si="115"/>
        <v>1</v>
      </c>
    </row>
    <row r="189" spans="1:13" x14ac:dyDescent="0.2">
      <c r="A189" s="14"/>
      <c r="B189" s="38" t="s">
        <v>19</v>
      </c>
      <c r="C189" s="42">
        <f t="shared" ref="C189:I189" si="116">(C181-C182-C184-C185-C183)/C181</f>
        <v>0</v>
      </c>
      <c r="D189" s="42">
        <f t="shared" si="116"/>
        <v>0</v>
      </c>
      <c r="E189" s="42">
        <f t="shared" si="116"/>
        <v>0</v>
      </c>
      <c r="F189" s="42">
        <f t="shared" si="116"/>
        <v>0</v>
      </c>
      <c r="G189" s="42">
        <f t="shared" si="116"/>
        <v>0</v>
      </c>
      <c r="H189" s="42">
        <f t="shared" si="116"/>
        <v>0</v>
      </c>
      <c r="I189" s="46">
        <f t="shared" si="116"/>
        <v>0</v>
      </c>
      <c r="J189" s="52">
        <f t="shared" ref="J189:K189" si="117">(J181-J182-J184-J185-J183)/J181</f>
        <v>0</v>
      </c>
      <c r="K189" s="47">
        <f t="shared" si="117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8">IF(C191&lt;1,C181,C181-C182-C183-C184-C185/C191)/24</f>
        <v>1</v>
      </c>
      <c r="D192" s="58">
        <f t="shared" si="118"/>
        <v>1</v>
      </c>
      <c r="E192" s="58">
        <f t="shared" si="118"/>
        <v>1</v>
      </c>
      <c r="F192" s="58">
        <f t="shared" si="118"/>
        <v>1</v>
      </c>
      <c r="G192" s="58">
        <f t="shared" si="118"/>
        <v>1</v>
      </c>
      <c r="H192" s="58">
        <f t="shared" si="118"/>
        <v>1</v>
      </c>
      <c r="I192" s="59">
        <f t="shared" si="11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9">IF(C190=0,C189,((C181-C182-C184-C185-C183)/C181)/C190)</f>
        <v>0</v>
      </c>
      <c r="D193" s="25">
        <f t="shared" si="119"/>
        <v>0</v>
      </c>
      <c r="E193" s="25">
        <f t="shared" si="119"/>
        <v>0</v>
      </c>
      <c r="F193" s="25">
        <f t="shared" si="119"/>
        <v>0</v>
      </c>
      <c r="G193" s="25">
        <f t="shared" si="119"/>
        <v>0</v>
      </c>
      <c r="H193" s="25">
        <f t="shared" si="119"/>
        <v>0</v>
      </c>
      <c r="I193" s="45">
        <f t="shared" si="119"/>
        <v>0</v>
      </c>
      <c r="J193" s="44">
        <f t="shared" ref="J193:K193" si="120">IF(J190=0,J189,((J181-J182-J184-J185-J183)/J181)/J190)</f>
        <v>0</v>
      </c>
      <c r="K193" s="44">
        <f t="shared" si="12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58"/>
  <dimension ref="A1:O200"/>
  <sheetViews>
    <sheetView showGridLines="0" zoomScaleNormal="100" workbookViewId="0">
      <selection activeCell="A3" sqref="A3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Week21!F1+1</f>
        <v>22</v>
      </c>
      <c r="G1" s="62">
        <f>Week21!G1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Week21!I3+1</f>
        <v>43610</v>
      </c>
      <c r="D3" s="51">
        <f t="shared" ref="D3:I3" si="0">C3+1</f>
        <v>43611</v>
      </c>
      <c r="E3" s="51">
        <f t="shared" si="0"/>
        <v>43612</v>
      </c>
      <c r="F3" s="51">
        <f t="shared" si="0"/>
        <v>43613</v>
      </c>
      <c r="G3" s="51">
        <f t="shared" si="0"/>
        <v>43614</v>
      </c>
      <c r="H3" s="51">
        <f t="shared" si="0"/>
        <v>43615</v>
      </c>
      <c r="I3" s="51">
        <f t="shared" si="0"/>
        <v>43616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  <c r="O11" s="53">
        <f>AVERAGE(J12,J26,J40,J56,J70,J86,J100)</f>
        <v>0.99417517006802725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5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5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5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5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5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  <c r="O21" s="4">
        <f>69-32</f>
        <v>37</v>
      </c>
    </row>
    <row r="22" spans="1:15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  <c r="O22" s="4">
        <f>O21/1.8</f>
        <v>20.555555555555554</v>
      </c>
    </row>
    <row r="23" spans="1:15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5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5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5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5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5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5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5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5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5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43610</v>
      </c>
      <c r="D47" s="51">
        <f t="shared" ref="D47:I47" si="27">C47+1</f>
        <v>43611</v>
      </c>
      <c r="E47" s="51">
        <f t="shared" si="27"/>
        <v>43612</v>
      </c>
      <c r="F47" s="51">
        <f t="shared" si="27"/>
        <v>43613</v>
      </c>
      <c r="G47" s="51">
        <f t="shared" si="27"/>
        <v>43614</v>
      </c>
      <c r="H47" s="51">
        <f t="shared" si="27"/>
        <v>43615</v>
      </c>
      <c r="I47" s="51">
        <f t="shared" si="27"/>
        <v>43616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0.97961309523809526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0.97961309523809526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6.85</v>
      </c>
      <c r="J64" s="35">
        <f t="shared" si="36"/>
        <v>6.85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6.85</v>
      </c>
      <c r="J68" s="36">
        <f t="shared" si="36"/>
        <v>6.85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17.149999999999999</v>
      </c>
      <c r="J69" s="36">
        <f t="shared" si="36"/>
        <v>161.15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0.71458333333333324</v>
      </c>
      <c r="J70" s="43">
        <f>(J63-J64-J66-J67)/J63</f>
        <v>0.95922619047619051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0.71458333333333324</v>
      </c>
      <c r="J71" s="52">
        <f>(J63-J64-J66-J67-J65)/J63</f>
        <v>0.95922619047619051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0.71458333333333324</v>
      </c>
      <c r="J75" s="44">
        <f t="shared" ref="J75:K75" si="43">IF(J72=0,J71,((J63-J64-J66-J67-J65)/J63)/J72)</f>
        <v>0.95922619047619051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43610</v>
      </c>
      <c r="D77" s="51">
        <f t="shared" ref="D77:I77" si="44">C77+1</f>
        <v>43611</v>
      </c>
      <c r="E77" s="51">
        <f t="shared" si="44"/>
        <v>43612</v>
      </c>
      <c r="F77" s="51">
        <f t="shared" si="44"/>
        <v>43613</v>
      </c>
      <c r="G77" s="51">
        <f t="shared" si="44"/>
        <v>43614</v>
      </c>
      <c r="H77" s="51">
        <f t="shared" si="44"/>
        <v>43615</v>
      </c>
      <c r="I77" s="51">
        <f t="shared" si="44"/>
        <v>43616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  <c r="M101" s="53">
        <f>AVERAGE(J100,J86,J70,J56,J40,J26,J12)</f>
        <v>0.99417517006802725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43610</v>
      </c>
      <c r="D107" s="51">
        <f t="shared" ref="D107:I107" si="61">C107+1</f>
        <v>43611</v>
      </c>
      <c r="E107" s="51">
        <f t="shared" si="61"/>
        <v>43612</v>
      </c>
      <c r="F107" s="51">
        <f t="shared" si="61"/>
        <v>43613</v>
      </c>
      <c r="G107" s="51">
        <f t="shared" si="61"/>
        <v>43614</v>
      </c>
      <c r="H107" s="51">
        <f t="shared" si="61"/>
        <v>43615</v>
      </c>
      <c r="I107" s="51">
        <f t="shared" si="61"/>
        <v>43616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43610</v>
      </c>
      <c r="D123" s="51">
        <f t="shared" ref="D123:I123" si="72">C123+1</f>
        <v>43611</v>
      </c>
      <c r="E123" s="51">
        <f t="shared" si="72"/>
        <v>43612</v>
      </c>
      <c r="F123" s="51">
        <f t="shared" si="72"/>
        <v>43613</v>
      </c>
      <c r="G123" s="51">
        <f t="shared" si="72"/>
        <v>43614</v>
      </c>
      <c r="H123" s="51">
        <f t="shared" si="72"/>
        <v>43615</v>
      </c>
      <c r="I123" s="51">
        <f t="shared" si="72"/>
        <v>43616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 t="shared" ref="J146:K146" si="85">(J139-J140-J142-J143)/J139</f>
        <v>1</v>
      </c>
      <c r="K146" s="43">
        <f t="shared" si="85"/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0</v>
      </c>
      <c r="D147" s="42">
        <f t="shared" si="86"/>
        <v>0</v>
      </c>
      <c r="E147" s="42">
        <f t="shared" si="86"/>
        <v>0</v>
      </c>
      <c r="F147" s="42">
        <f t="shared" si="86"/>
        <v>0</v>
      </c>
      <c r="G147" s="42">
        <f t="shared" si="86"/>
        <v>0</v>
      </c>
      <c r="H147" s="42">
        <f t="shared" si="86"/>
        <v>0</v>
      </c>
      <c r="I147" s="46">
        <f t="shared" si="86"/>
        <v>0</v>
      </c>
      <c r="J147" s="52">
        <f t="shared" ref="J147:K147" si="87">(J139-J140-J142-J143-J141)/J139</f>
        <v>0</v>
      </c>
      <c r="K147" s="47">
        <f t="shared" si="8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0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0</v>
      </c>
      <c r="G158" s="30">
        <f t="shared" si="92"/>
        <v>0</v>
      </c>
      <c r="H158" s="30">
        <f t="shared" si="92"/>
        <v>0</v>
      </c>
      <c r="I158" s="30">
        <f t="shared" si="92"/>
        <v>0</v>
      </c>
      <c r="J158" s="36">
        <f t="shared" si="9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24</v>
      </c>
      <c r="G159" s="30">
        <f t="shared" si="93"/>
        <v>24</v>
      </c>
      <c r="H159" s="30">
        <f t="shared" si="93"/>
        <v>24</v>
      </c>
      <c r="I159" s="30">
        <f t="shared" si="93"/>
        <v>24</v>
      </c>
      <c r="J159" s="36">
        <f t="shared" si="9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1</v>
      </c>
      <c r="G160" s="42">
        <f t="shared" si="94"/>
        <v>1</v>
      </c>
      <c r="H160" s="42">
        <f t="shared" si="94"/>
        <v>1</v>
      </c>
      <c r="I160" s="42">
        <f t="shared" si="94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95">(C153-C154-C156-C157-C155)/C153</f>
        <v>0</v>
      </c>
      <c r="D161" s="42">
        <f t="shared" si="95"/>
        <v>0</v>
      </c>
      <c r="E161" s="42">
        <f t="shared" si="95"/>
        <v>0</v>
      </c>
      <c r="F161" s="42">
        <f t="shared" si="95"/>
        <v>0</v>
      </c>
      <c r="G161" s="42">
        <f t="shared" si="95"/>
        <v>0</v>
      </c>
      <c r="H161" s="42">
        <f t="shared" si="95"/>
        <v>0</v>
      </c>
      <c r="I161" s="46">
        <f t="shared" si="95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6">IF(C163&lt;1,C153,C153-C154-C155-C156-C157/C163)/24</f>
        <v>1</v>
      </c>
      <c r="D164" s="58">
        <f t="shared" si="96"/>
        <v>1</v>
      </c>
      <c r="E164" s="58">
        <f t="shared" si="96"/>
        <v>1</v>
      </c>
      <c r="F164" s="58">
        <f t="shared" si="96"/>
        <v>1</v>
      </c>
      <c r="G164" s="58">
        <f t="shared" si="96"/>
        <v>1</v>
      </c>
      <c r="H164" s="58">
        <f t="shared" si="96"/>
        <v>1</v>
      </c>
      <c r="I164" s="59">
        <f t="shared" si="96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7">IF(C162=0,C161,((C153-C154-C156-C157-C155)/C153)/C162)</f>
        <v>0</v>
      </c>
      <c r="D165" s="25">
        <f t="shared" si="97"/>
        <v>0</v>
      </c>
      <c r="E165" s="25">
        <f t="shared" si="97"/>
        <v>0</v>
      </c>
      <c r="F165" s="25">
        <f t="shared" si="97"/>
        <v>0</v>
      </c>
      <c r="G165" s="25">
        <f t="shared" si="97"/>
        <v>0</v>
      </c>
      <c r="H165" s="25">
        <f t="shared" si="97"/>
        <v>0</v>
      </c>
      <c r="I165" s="45">
        <f t="shared" si="97"/>
        <v>0</v>
      </c>
      <c r="J165" s="44">
        <f t="shared" ref="J165:K165" si="98">IF(J162=0,J161,((J153-J154-J156-J157-J155)/J153)/J162)</f>
        <v>0</v>
      </c>
      <c r="K165" s="44">
        <f t="shared" si="98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9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99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99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9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9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0">C168+C170+C171</f>
        <v>0</v>
      </c>
      <c r="D172" s="30">
        <f t="shared" si="100"/>
        <v>0</v>
      </c>
      <c r="E172" s="30">
        <f t="shared" si="100"/>
        <v>0</v>
      </c>
      <c r="F172" s="30">
        <f t="shared" si="100"/>
        <v>0</v>
      </c>
      <c r="G172" s="30">
        <f t="shared" si="100"/>
        <v>0</v>
      </c>
      <c r="H172" s="30">
        <f t="shared" si="100"/>
        <v>0</v>
      </c>
      <c r="I172" s="30">
        <f t="shared" si="100"/>
        <v>0</v>
      </c>
      <c r="J172" s="36">
        <f t="shared" si="99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1">C167-C172</f>
        <v>24</v>
      </c>
      <c r="D173" s="30">
        <f t="shared" si="101"/>
        <v>24</v>
      </c>
      <c r="E173" s="30">
        <f t="shared" si="101"/>
        <v>24</v>
      </c>
      <c r="F173" s="30">
        <f t="shared" si="101"/>
        <v>24</v>
      </c>
      <c r="G173" s="30">
        <f t="shared" si="101"/>
        <v>24</v>
      </c>
      <c r="H173" s="30">
        <f t="shared" si="101"/>
        <v>24</v>
      </c>
      <c r="I173" s="30">
        <f t="shared" si="101"/>
        <v>24</v>
      </c>
      <c r="J173" s="36">
        <f t="shared" si="99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2">(D167-D168-D170-D171)/D167</f>
        <v>1</v>
      </c>
      <c r="E174" s="42">
        <f t="shared" si="102"/>
        <v>1</v>
      </c>
      <c r="F174" s="42">
        <f t="shared" si="102"/>
        <v>1</v>
      </c>
      <c r="G174" s="42">
        <f t="shared" si="102"/>
        <v>1</v>
      </c>
      <c r="H174" s="42">
        <f t="shared" si="102"/>
        <v>1</v>
      </c>
      <c r="I174" s="42">
        <f t="shared" si="102"/>
        <v>1</v>
      </c>
      <c r="J174" s="43">
        <f t="shared" ref="J174:K174" si="103">(J167-J168-J170-J171)/J167</f>
        <v>1</v>
      </c>
      <c r="K174" s="43">
        <f t="shared" si="103"/>
        <v>1</v>
      </c>
    </row>
    <row r="175" spans="1:15" x14ac:dyDescent="0.2">
      <c r="A175" s="14"/>
      <c r="B175" s="38" t="s">
        <v>19</v>
      </c>
      <c r="C175" s="42">
        <f t="shared" ref="C175:I175" si="104">(C167-C168-C170-C171-C169)/C167</f>
        <v>0</v>
      </c>
      <c r="D175" s="42">
        <f t="shared" si="104"/>
        <v>0</v>
      </c>
      <c r="E175" s="42">
        <f t="shared" si="104"/>
        <v>0</v>
      </c>
      <c r="F175" s="42">
        <f t="shared" si="104"/>
        <v>0</v>
      </c>
      <c r="G175" s="42">
        <f t="shared" si="104"/>
        <v>0</v>
      </c>
      <c r="H175" s="42">
        <f t="shared" si="104"/>
        <v>0</v>
      </c>
      <c r="I175" s="46">
        <f t="shared" si="104"/>
        <v>0</v>
      </c>
      <c r="J175" s="52">
        <f t="shared" ref="J175:K175" si="105">(J167-J168-J170-J171-J169)/J167</f>
        <v>0</v>
      </c>
      <c r="K175" s="47">
        <f t="shared" si="105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6">IF(C177&lt;1,C167,C167-C168-C169-C170-C171/C177)/24</f>
        <v>1</v>
      </c>
      <c r="D178" s="58">
        <f t="shared" si="106"/>
        <v>1</v>
      </c>
      <c r="E178" s="58">
        <f t="shared" si="106"/>
        <v>1</v>
      </c>
      <c r="F178" s="58">
        <f t="shared" si="106"/>
        <v>1</v>
      </c>
      <c r="G178" s="58">
        <f t="shared" si="106"/>
        <v>1</v>
      </c>
      <c r="H178" s="58">
        <f t="shared" si="106"/>
        <v>1</v>
      </c>
      <c r="I178" s="59">
        <f t="shared" si="106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7">IF(C176=0,C175,((C167-C168-C170-C171-C169)/C167)/C176)</f>
        <v>0</v>
      </c>
      <c r="D179" s="25">
        <f t="shared" si="107"/>
        <v>0</v>
      </c>
      <c r="E179" s="25">
        <f t="shared" si="107"/>
        <v>0</v>
      </c>
      <c r="F179" s="25">
        <f t="shared" si="107"/>
        <v>0</v>
      </c>
      <c r="G179" s="25">
        <f t="shared" si="107"/>
        <v>0</v>
      </c>
      <c r="H179" s="25">
        <f t="shared" si="107"/>
        <v>0</v>
      </c>
      <c r="I179" s="45">
        <f t="shared" si="107"/>
        <v>0</v>
      </c>
      <c r="J179" s="44">
        <f t="shared" ref="J179:K179" si="108">IF(J176=0,J175,((J167-J168-J170-J171-J169)/J167)/J176)</f>
        <v>0</v>
      </c>
      <c r="K179" s="44">
        <f t="shared" si="108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9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9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09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9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9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0">C182+C184+C185</f>
        <v>0</v>
      </c>
      <c r="D186" s="30">
        <f t="shared" si="110"/>
        <v>0</v>
      </c>
      <c r="E186" s="30">
        <f t="shared" si="110"/>
        <v>0</v>
      </c>
      <c r="F186" s="30">
        <f t="shared" si="110"/>
        <v>0</v>
      </c>
      <c r="G186" s="30">
        <f t="shared" si="110"/>
        <v>0</v>
      </c>
      <c r="H186" s="30">
        <f t="shared" si="110"/>
        <v>0</v>
      </c>
      <c r="I186" s="30">
        <f t="shared" si="110"/>
        <v>0</v>
      </c>
      <c r="J186" s="36">
        <f t="shared" si="109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1">C181-C186</f>
        <v>24</v>
      </c>
      <c r="D187" s="30">
        <f t="shared" si="111"/>
        <v>24</v>
      </c>
      <c r="E187" s="30">
        <f t="shared" si="111"/>
        <v>24</v>
      </c>
      <c r="F187" s="30">
        <f t="shared" si="111"/>
        <v>24</v>
      </c>
      <c r="G187" s="30">
        <f t="shared" si="111"/>
        <v>24</v>
      </c>
      <c r="H187" s="30">
        <f t="shared" si="111"/>
        <v>24</v>
      </c>
      <c r="I187" s="30">
        <f t="shared" si="111"/>
        <v>24</v>
      </c>
      <c r="J187" s="36">
        <f t="shared" si="109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2">(D181-D182-D184-D185)/D181</f>
        <v>1</v>
      </c>
      <c r="E188" s="42">
        <f t="shared" si="112"/>
        <v>1</v>
      </c>
      <c r="F188" s="42">
        <f t="shared" si="112"/>
        <v>1</v>
      </c>
      <c r="G188" s="42">
        <f t="shared" si="112"/>
        <v>1</v>
      </c>
      <c r="H188" s="42">
        <f t="shared" si="112"/>
        <v>1</v>
      </c>
      <c r="I188" s="42">
        <f t="shared" si="112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3">(C181-C182-C184-C185-C183)/C181</f>
        <v>0</v>
      </c>
      <c r="D189" s="42">
        <f t="shared" si="113"/>
        <v>0</v>
      </c>
      <c r="E189" s="42">
        <f t="shared" si="113"/>
        <v>0</v>
      </c>
      <c r="F189" s="42">
        <f t="shared" si="113"/>
        <v>0</v>
      </c>
      <c r="G189" s="42">
        <f t="shared" si="113"/>
        <v>0</v>
      </c>
      <c r="H189" s="42">
        <f t="shared" si="113"/>
        <v>0</v>
      </c>
      <c r="I189" s="46">
        <f t="shared" si="113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4">IF(C191&lt;1,C181,C181-C182-C183-C184-C185/C191)/24</f>
        <v>1</v>
      </c>
      <c r="D192" s="58">
        <f t="shared" si="114"/>
        <v>1</v>
      </c>
      <c r="E192" s="58">
        <f t="shared" si="114"/>
        <v>1</v>
      </c>
      <c r="F192" s="58">
        <f t="shared" si="114"/>
        <v>1</v>
      </c>
      <c r="G192" s="58">
        <f t="shared" si="114"/>
        <v>1</v>
      </c>
      <c r="H192" s="58">
        <f t="shared" si="114"/>
        <v>1</v>
      </c>
      <c r="I192" s="59">
        <f t="shared" si="114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5">IF(C190=0,C189,((C181-C182-C184-C185-C183)/C181)/C190)</f>
        <v>0</v>
      </c>
      <c r="D193" s="25">
        <f t="shared" si="115"/>
        <v>0</v>
      </c>
      <c r="E193" s="25">
        <f t="shared" si="115"/>
        <v>0</v>
      </c>
      <c r="F193" s="25">
        <f t="shared" si="115"/>
        <v>0</v>
      </c>
      <c r="G193" s="25">
        <f t="shared" si="115"/>
        <v>0</v>
      </c>
      <c r="H193" s="25">
        <f t="shared" si="115"/>
        <v>0</v>
      </c>
      <c r="I193" s="45">
        <f t="shared" si="115"/>
        <v>0</v>
      </c>
      <c r="J193" s="44">
        <f t="shared" ref="J193:K193" si="116">IF(J190=0,J189,((J181-J182-J184-J185-J183)/J181)/J190)</f>
        <v>0</v>
      </c>
      <c r="K193" s="44">
        <f t="shared" si="116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200" spans="1:11" x14ac:dyDescent="0.2">
      <c r="J200" s="53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59"/>
  <dimension ref="A1:O200"/>
  <sheetViews>
    <sheetView showGridLines="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Week22!F1+1</f>
        <v>23</v>
      </c>
      <c r="G1" s="62">
        <f>Week22!G1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Week22!I3+1</f>
        <v>43617</v>
      </c>
      <c r="D3" s="51">
        <f t="shared" ref="D3:I3" si="0">C3+1</f>
        <v>43618</v>
      </c>
      <c r="E3" s="51">
        <f t="shared" si="0"/>
        <v>43619</v>
      </c>
      <c r="F3" s="51">
        <f t="shared" si="0"/>
        <v>43620</v>
      </c>
      <c r="G3" s="51">
        <f t="shared" si="0"/>
        <v>43621</v>
      </c>
      <c r="H3" s="51">
        <f t="shared" si="0"/>
        <v>43622</v>
      </c>
      <c r="I3" s="51">
        <f t="shared" si="0"/>
        <v>43623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  <c r="N11" s="53">
        <f>AVERAGE(J12,J26,J40,J56,J70,J86,J100)</f>
        <v>1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  <c r="N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43617</v>
      </c>
      <c r="D47" s="51">
        <f t="shared" ref="D47:I47" si="27">C47+1</f>
        <v>43618</v>
      </c>
      <c r="E47" s="51">
        <f t="shared" si="27"/>
        <v>43619</v>
      </c>
      <c r="F47" s="51">
        <f t="shared" si="27"/>
        <v>43620</v>
      </c>
      <c r="G47" s="51">
        <f t="shared" si="27"/>
        <v>43621</v>
      </c>
      <c r="H47" s="51">
        <f t="shared" si="27"/>
        <v>43622</v>
      </c>
      <c r="I47" s="51">
        <f t="shared" si="27"/>
        <v>43623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43617</v>
      </c>
      <c r="D77" s="51">
        <f t="shared" ref="D77:I77" si="44">C77+1</f>
        <v>43618</v>
      </c>
      <c r="E77" s="51">
        <f t="shared" si="44"/>
        <v>43619</v>
      </c>
      <c r="F77" s="51">
        <f t="shared" si="44"/>
        <v>43620</v>
      </c>
      <c r="G77" s="51">
        <f t="shared" si="44"/>
        <v>43621</v>
      </c>
      <c r="H77" s="51">
        <f t="shared" si="44"/>
        <v>43622</v>
      </c>
      <c r="I77" s="51">
        <f t="shared" si="44"/>
        <v>43623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  <c r="M100" s="53">
        <f>AVERAGE(J100,J86,J70,J56,J40,J26,J12)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43617</v>
      </c>
      <c r="D107" s="51">
        <f t="shared" ref="D107:I107" si="61">C107+1</f>
        <v>43618</v>
      </c>
      <c r="E107" s="51">
        <f t="shared" si="61"/>
        <v>43619</v>
      </c>
      <c r="F107" s="51">
        <f t="shared" si="61"/>
        <v>43620</v>
      </c>
      <c r="G107" s="51">
        <f t="shared" si="61"/>
        <v>43621</v>
      </c>
      <c r="H107" s="51">
        <f t="shared" si="61"/>
        <v>43622</v>
      </c>
      <c r="I107" s="51">
        <f t="shared" si="61"/>
        <v>43623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43617</v>
      </c>
      <c r="D123" s="51">
        <f t="shared" ref="D123:I123" si="72">C123+1</f>
        <v>43618</v>
      </c>
      <c r="E123" s="51">
        <f t="shared" si="72"/>
        <v>43619</v>
      </c>
      <c r="F123" s="51">
        <f t="shared" si="72"/>
        <v>43620</v>
      </c>
      <c r="G123" s="51">
        <f t="shared" si="72"/>
        <v>43621</v>
      </c>
      <c r="H123" s="51">
        <f t="shared" si="72"/>
        <v>43622</v>
      </c>
      <c r="I123" s="51">
        <f t="shared" si="72"/>
        <v>43623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>(J139-J140-J142-J143)/J139</f>
        <v>1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85">(C139-C140-C142-C143-C141)/C139</f>
        <v>0</v>
      </c>
      <c r="D147" s="42">
        <f t="shared" si="85"/>
        <v>0</v>
      </c>
      <c r="E147" s="42">
        <f t="shared" si="85"/>
        <v>0</v>
      </c>
      <c r="F147" s="42">
        <f t="shared" si="85"/>
        <v>0</v>
      </c>
      <c r="G147" s="42">
        <f t="shared" si="85"/>
        <v>0</v>
      </c>
      <c r="H147" s="42">
        <f t="shared" si="85"/>
        <v>0</v>
      </c>
      <c r="I147" s="46">
        <f t="shared" si="85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6">IF(C149&lt;1,C139,C139-C140-C141-C142-C143/C149)/24</f>
        <v>1</v>
      </c>
      <c r="D150" s="58">
        <f t="shared" si="86"/>
        <v>1</v>
      </c>
      <c r="E150" s="58">
        <f t="shared" si="86"/>
        <v>1</v>
      </c>
      <c r="F150" s="58">
        <f t="shared" si="86"/>
        <v>1</v>
      </c>
      <c r="G150" s="58">
        <f t="shared" si="86"/>
        <v>1</v>
      </c>
      <c r="H150" s="58">
        <f t="shared" si="86"/>
        <v>1</v>
      </c>
      <c r="I150" s="59">
        <f t="shared" si="86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7">IF(C148=0,C147,((C139-C140-C142-C143-C141)/C139)/C148)</f>
        <v>0</v>
      </c>
      <c r="D151" s="25">
        <f t="shared" si="87"/>
        <v>0</v>
      </c>
      <c r="E151" s="25">
        <f t="shared" si="87"/>
        <v>0</v>
      </c>
      <c r="F151" s="25">
        <f t="shared" si="87"/>
        <v>0</v>
      </c>
      <c r="G151" s="25">
        <f t="shared" si="87"/>
        <v>0</v>
      </c>
      <c r="H151" s="25">
        <f t="shared" si="87"/>
        <v>0</v>
      </c>
      <c r="I151" s="45">
        <f t="shared" si="87"/>
        <v>0</v>
      </c>
      <c r="J151" s="44">
        <f t="shared" ref="J151:K151" si="88">IF(J148=0,J147,((J139-J140-J142-J143-J141)/J139)/J148)</f>
        <v>0</v>
      </c>
      <c r="K151" s="44">
        <f t="shared" si="8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89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89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8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0">C154+C156+C157</f>
        <v>0</v>
      </c>
      <c r="D158" s="30">
        <f t="shared" si="90"/>
        <v>0</v>
      </c>
      <c r="E158" s="30">
        <f t="shared" si="90"/>
        <v>0</v>
      </c>
      <c r="F158" s="30">
        <f t="shared" si="90"/>
        <v>0</v>
      </c>
      <c r="G158" s="30">
        <f t="shared" si="90"/>
        <v>0</v>
      </c>
      <c r="H158" s="30">
        <f t="shared" si="90"/>
        <v>0</v>
      </c>
      <c r="I158" s="30">
        <f t="shared" si="90"/>
        <v>0</v>
      </c>
      <c r="J158" s="36">
        <f t="shared" si="89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1">C153-C158</f>
        <v>24</v>
      </c>
      <c r="D159" s="30">
        <f t="shared" si="91"/>
        <v>24</v>
      </c>
      <c r="E159" s="30">
        <f t="shared" si="91"/>
        <v>24</v>
      </c>
      <c r="F159" s="30">
        <f t="shared" si="91"/>
        <v>24</v>
      </c>
      <c r="G159" s="30">
        <f t="shared" si="91"/>
        <v>24</v>
      </c>
      <c r="H159" s="30">
        <f t="shared" si="91"/>
        <v>24</v>
      </c>
      <c r="I159" s="30">
        <f t="shared" si="91"/>
        <v>24</v>
      </c>
      <c r="J159" s="36">
        <f t="shared" si="89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2">(D153-D154-D156-D157)/D153</f>
        <v>1</v>
      </c>
      <c r="E160" s="42">
        <f t="shared" si="92"/>
        <v>1</v>
      </c>
      <c r="F160" s="42">
        <f t="shared" si="92"/>
        <v>1</v>
      </c>
      <c r="G160" s="42">
        <f t="shared" si="92"/>
        <v>1</v>
      </c>
      <c r="H160" s="42">
        <f t="shared" si="92"/>
        <v>1</v>
      </c>
      <c r="I160" s="42">
        <f t="shared" si="92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93">(C153-C154-C156-C157-C155)/C153</f>
        <v>0</v>
      </c>
      <c r="D161" s="42">
        <f t="shared" si="93"/>
        <v>0</v>
      </c>
      <c r="E161" s="42">
        <f t="shared" si="93"/>
        <v>0</v>
      </c>
      <c r="F161" s="42">
        <f t="shared" si="93"/>
        <v>0</v>
      </c>
      <c r="G161" s="42">
        <f t="shared" si="93"/>
        <v>0</v>
      </c>
      <c r="H161" s="42">
        <f t="shared" si="93"/>
        <v>0</v>
      </c>
      <c r="I161" s="46">
        <f t="shared" si="93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4">IF(C163&lt;1,C153,C153-C154-C155-C156-C157/C163)/24</f>
        <v>1</v>
      </c>
      <c r="D164" s="58">
        <f t="shared" si="94"/>
        <v>1</v>
      </c>
      <c r="E164" s="58">
        <f t="shared" si="94"/>
        <v>1</v>
      </c>
      <c r="F164" s="58">
        <f t="shared" si="94"/>
        <v>1</v>
      </c>
      <c r="G164" s="58">
        <f t="shared" si="94"/>
        <v>1</v>
      </c>
      <c r="H164" s="58">
        <f t="shared" si="94"/>
        <v>1</v>
      </c>
      <c r="I164" s="59">
        <f t="shared" si="94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5">IF(C162=0,C161,((C153-C154-C156-C157-C155)/C153)/C162)</f>
        <v>0</v>
      </c>
      <c r="D165" s="25">
        <f t="shared" si="95"/>
        <v>0</v>
      </c>
      <c r="E165" s="25">
        <f t="shared" si="95"/>
        <v>0</v>
      </c>
      <c r="F165" s="25">
        <f t="shared" si="95"/>
        <v>0</v>
      </c>
      <c r="G165" s="25">
        <f t="shared" si="95"/>
        <v>0</v>
      </c>
      <c r="H165" s="25">
        <f t="shared" si="95"/>
        <v>0</v>
      </c>
      <c r="I165" s="45">
        <f t="shared" si="95"/>
        <v>0</v>
      </c>
      <c r="J165" s="44">
        <f t="shared" ref="J165:K165" si="96">IF(J162=0,J161,((J153-J154-J156-J157-J155)/J153)/J162)</f>
        <v>0</v>
      </c>
      <c r="K165" s="44">
        <f t="shared" si="96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7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97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97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7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7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98">C168+C170+C171</f>
        <v>0</v>
      </c>
      <c r="D172" s="30">
        <f t="shared" si="98"/>
        <v>0</v>
      </c>
      <c r="E172" s="30">
        <f t="shared" si="98"/>
        <v>0</v>
      </c>
      <c r="F172" s="30">
        <f t="shared" si="98"/>
        <v>0</v>
      </c>
      <c r="G172" s="30">
        <f t="shared" si="98"/>
        <v>0</v>
      </c>
      <c r="H172" s="30">
        <f t="shared" si="98"/>
        <v>0</v>
      </c>
      <c r="I172" s="30">
        <f t="shared" si="98"/>
        <v>0</v>
      </c>
      <c r="J172" s="36">
        <f t="shared" si="97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99">C167-C172</f>
        <v>24</v>
      </c>
      <c r="D173" s="30">
        <f t="shared" si="99"/>
        <v>24</v>
      </c>
      <c r="E173" s="30">
        <f t="shared" si="99"/>
        <v>24</v>
      </c>
      <c r="F173" s="30">
        <f t="shared" si="99"/>
        <v>24</v>
      </c>
      <c r="G173" s="30">
        <f t="shared" si="99"/>
        <v>24</v>
      </c>
      <c r="H173" s="30">
        <f t="shared" si="99"/>
        <v>24</v>
      </c>
      <c r="I173" s="30">
        <f t="shared" si="99"/>
        <v>24</v>
      </c>
      <c r="J173" s="36">
        <f t="shared" si="97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0">(D167-D168-D170-D171)/D167</f>
        <v>1</v>
      </c>
      <c r="E174" s="42">
        <f t="shared" si="100"/>
        <v>1</v>
      </c>
      <c r="F174" s="42">
        <f t="shared" si="100"/>
        <v>1</v>
      </c>
      <c r="G174" s="42">
        <f t="shared" si="100"/>
        <v>1</v>
      </c>
      <c r="H174" s="42">
        <f t="shared" si="100"/>
        <v>1</v>
      </c>
      <c r="I174" s="42">
        <f t="shared" si="100"/>
        <v>1</v>
      </c>
      <c r="J174" s="43">
        <f t="shared" ref="J174:K174" si="101">(J167-J168-J170-J171)/J167</f>
        <v>1</v>
      </c>
      <c r="K174" s="43">
        <f t="shared" si="101"/>
        <v>1</v>
      </c>
    </row>
    <row r="175" spans="1:15" x14ac:dyDescent="0.2">
      <c r="A175" s="14"/>
      <c r="B175" s="38" t="s">
        <v>19</v>
      </c>
      <c r="C175" s="42">
        <f t="shared" ref="C175:I175" si="102">(C167-C168-C170-C171-C169)/C167</f>
        <v>0</v>
      </c>
      <c r="D175" s="42">
        <f t="shared" si="102"/>
        <v>0</v>
      </c>
      <c r="E175" s="42">
        <f t="shared" si="102"/>
        <v>0</v>
      </c>
      <c r="F175" s="42">
        <f t="shared" si="102"/>
        <v>0</v>
      </c>
      <c r="G175" s="42">
        <f t="shared" si="102"/>
        <v>0</v>
      </c>
      <c r="H175" s="42">
        <f t="shared" si="102"/>
        <v>0</v>
      </c>
      <c r="I175" s="46">
        <f t="shared" si="102"/>
        <v>0</v>
      </c>
      <c r="J175" s="52">
        <f t="shared" ref="J175:K175" si="103">(J167-J168-J170-J171-J169)/J167</f>
        <v>0</v>
      </c>
      <c r="K175" s="47">
        <f t="shared" si="103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4">IF(C177&lt;1,C167,C167-C168-C169-C170-C171/C177)/24</f>
        <v>1</v>
      </c>
      <c r="D178" s="58">
        <f t="shared" si="104"/>
        <v>1</v>
      </c>
      <c r="E178" s="58">
        <f t="shared" si="104"/>
        <v>1</v>
      </c>
      <c r="F178" s="58">
        <f t="shared" si="104"/>
        <v>1</v>
      </c>
      <c r="G178" s="58">
        <f t="shared" si="104"/>
        <v>1</v>
      </c>
      <c r="H178" s="58">
        <f t="shared" si="104"/>
        <v>1</v>
      </c>
      <c r="I178" s="59">
        <f t="shared" si="104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5">IF(C176=0,C175,((C167-C168-C170-C171-C169)/C167)/C176)</f>
        <v>0</v>
      </c>
      <c r="D179" s="25">
        <f t="shared" si="105"/>
        <v>0</v>
      </c>
      <c r="E179" s="25">
        <f t="shared" si="105"/>
        <v>0</v>
      </c>
      <c r="F179" s="25">
        <f t="shared" si="105"/>
        <v>0</v>
      </c>
      <c r="G179" s="25">
        <f t="shared" si="105"/>
        <v>0</v>
      </c>
      <c r="H179" s="25">
        <f t="shared" si="105"/>
        <v>0</v>
      </c>
      <c r="I179" s="45">
        <f t="shared" si="105"/>
        <v>0</v>
      </c>
      <c r="J179" s="44">
        <f t="shared" ref="J179:K179" si="106">IF(J176=0,J175,((J167-J168-J170-J171-J169)/J167)/J176)</f>
        <v>0</v>
      </c>
      <c r="K179" s="44">
        <f t="shared" si="106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7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7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07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7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7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08">C182+C184+C185</f>
        <v>0</v>
      </c>
      <c r="D186" s="30">
        <f t="shared" si="108"/>
        <v>0</v>
      </c>
      <c r="E186" s="30">
        <f t="shared" si="108"/>
        <v>0</v>
      </c>
      <c r="F186" s="30">
        <f t="shared" si="108"/>
        <v>0</v>
      </c>
      <c r="G186" s="30">
        <f t="shared" si="108"/>
        <v>0</v>
      </c>
      <c r="H186" s="30">
        <f t="shared" si="108"/>
        <v>0</v>
      </c>
      <c r="I186" s="30">
        <f t="shared" si="108"/>
        <v>0</v>
      </c>
      <c r="J186" s="36">
        <f t="shared" si="107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09">C181-C186</f>
        <v>24</v>
      </c>
      <c r="D187" s="30">
        <f t="shared" si="109"/>
        <v>24</v>
      </c>
      <c r="E187" s="30">
        <f t="shared" si="109"/>
        <v>24</v>
      </c>
      <c r="F187" s="30">
        <f t="shared" si="109"/>
        <v>24</v>
      </c>
      <c r="G187" s="30">
        <f t="shared" si="109"/>
        <v>24</v>
      </c>
      <c r="H187" s="30">
        <f t="shared" si="109"/>
        <v>24</v>
      </c>
      <c r="I187" s="30">
        <f t="shared" si="109"/>
        <v>24</v>
      </c>
      <c r="J187" s="36">
        <f t="shared" si="107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0">(D181-D182-D184-D185)/D181</f>
        <v>1</v>
      </c>
      <c r="E188" s="42">
        <f t="shared" si="110"/>
        <v>1</v>
      </c>
      <c r="F188" s="42">
        <f t="shared" si="110"/>
        <v>1</v>
      </c>
      <c r="G188" s="42">
        <f t="shared" si="110"/>
        <v>1</v>
      </c>
      <c r="H188" s="42">
        <f t="shared" si="110"/>
        <v>1</v>
      </c>
      <c r="I188" s="42">
        <f t="shared" si="110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1">(C181-C182-C184-C185-C183)/C181</f>
        <v>0</v>
      </c>
      <c r="D189" s="42">
        <f t="shared" si="111"/>
        <v>0</v>
      </c>
      <c r="E189" s="42">
        <f t="shared" si="111"/>
        <v>0</v>
      </c>
      <c r="F189" s="42">
        <f t="shared" si="111"/>
        <v>0</v>
      </c>
      <c r="G189" s="42">
        <f t="shared" si="111"/>
        <v>0</v>
      </c>
      <c r="H189" s="42">
        <f t="shared" si="111"/>
        <v>0</v>
      </c>
      <c r="I189" s="46">
        <f t="shared" si="111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2">IF(C191&lt;1,C181,C181-C182-C183-C184-C185/C191)/24</f>
        <v>1</v>
      </c>
      <c r="D192" s="58">
        <f t="shared" si="112"/>
        <v>1</v>
      </c>
      <c r="E192" s="58">
        <f t="shared" si="112"/>
        <v>1</v>
      </c>
      <c r="F192" s="58">
        <f t="shared" si="112"/>
        <v>1</v>
      </c>
      <c r="G192" s="58">
        <f t="shared" si="112"/>
        <v>1</v>
      </c>
      <c r="H192" s="58">
        <f t="shared" si="112"/>
        <v>1</v>
      </c>
      <c r="I192" s="59">
        <f t="shared" si="112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3">IF(C190=0,C189,((C181-C182-C184-C185-C183)/C181)/C190)</f>
        <v>0</v>
      </c>
      <c r="D193" s="25">
        <f t="shared" si="113"/>
        <v>0</v>
      </c>
      <c r="E193" s="25">
        <f t="shared" si="113"/>
        <v>0</v>
      </c>
      <c r="F193" s="25">
        <f t="shared" si="113"/>
        <v>0</v>
      </c>
      <c r="G193" s="25">
        <f t="shared" si="113"/>
        <v>0</v>
      </c>
      <c r="H193" s="25">
        <f t="shared" si="113"/>
        <v>0</v>
      </c>
      <c r="I193" s="45">
        <f t="shared" si="113"/>
        <v>0</v>
      </c>
      <c r="J193" s="44">
        <f t="shared" ref="J193:K193" si="114">IF(J190=0,J189,((J181-J182-J184-J185-J183)/J181)/J190)</f>
        <v>0</v>
      </c>
      <c r="K193" s="44">
        <f t="shared" si="114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200" spans="1:11" x14ac:dyDescent="0.2">
      <c r="J200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60"/>
  <dimension ref="A1:O194"/>
  <sheetViews>
    <sheetView showGridLines="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Week23!F1+1</f>
        <v>24</v>
      </c>
      <c r="G1" s="62">
        <f>Week23!G1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71"/>
      <c r="B3" s="5"/>
      <c r="C3" s="51">
        <f>Week23!I3+1</f>
        <v>43624</v>
      </c>
      <c r="D3" s="51">
        <f t="shared" ref="D3:I3" si="0">C3+1</f>
        <v>43625</v>
      </c>
      <c r="E3" s="51">
        <f t="shared" si="0"/>
        <v>43626</v>
      </c>
      <c r="F3" s="51">
        <f t="shared" si="0"/>
        <v>43627</v>
      </c>
      <c r="G3" s="51">
        <f t="shared" si="0"/>
        <v>43628</v>
      </c>
      <c r="H3" s="51">
        <f t="shared" si="0"/>
        <v>43629</v>
      </c>
      <c r="I3" s="51">
        <f t="shared" si="0"/>
        <v>43630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O10" s="53">
        <f>AVERAGE(J12,J26,J40,J56,J70,J86,J100)</f>
        <v>1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  <c r="N27" s="4">
        <f>0.18+0.23</f>
        <v>0.41000000000000003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43624</v>
      </c>
      <c r="D47" s="51">
        <f t="shared" ref="D47:I47" si="27">C47+1</f>
        <v>43625</v>
      </c>
      <c r="E47" s="51">
        <f t="shared" si="27"/>
        <v>43626</v>
      </c>
      <c r="F47" s="51">
        <f t="shared" si="27"/>
        <v>43627</v>
      </c>
      <c r="G47" s="51">
        <f t="shared" si="27"/>
        <v>43628</v>
      </c>
      <c r="H47" s="51">
        <f t="shared" si="27"/>
        <v>43629</v>
      </c>
      <c r="I47" s="51">
        <f t="shared" si="27"/>
        <v>43630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43624</v>
      </c>
      <c r="D77" s="51">
        <f t="shared" ref="D77:I77" si="44">C77+1</f>
        <v>43625</v>
      </c>
      <c r="E77" s="51">
        <f t="shared" si="44"/>
        <v>43626</v>
      </c>
      <c r="F77" s="51">
        <f t="shared" si="44"/>
        <v>43627</v>
      </c>
      <c r="G77" s="51">
        <f t="shared" si="44"/>
        <v>43628</v>
      </c>
      <c r="H77" s="51">
        <f t="shared" si="44"/>
        <v>43629</v>
      </c>
      <c r="I77" s="51">
        <f t="shared" si="44"/>
        <v>43630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  <c r="M100" s="53"/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43624</v>
      </c>
      <c r="D107" s="51">
        <f t="shared" ref="D107:I107" si="61">C107+1</f>
        <v>43625</v>
      </c>
      <c r="E107" s="51">
        <f t="shared" si="61"/>
        <v>43626</v>
      </c>
      <c r="F107" s="51">
        <f t="shared" si="61"/>
        <v>43627</v>
      </c>
      <c r="G107" s="51">
        <f t="shared" si="61"/>
        <v>43628</v>
      </c>
      <c r="H107" s="51">
        <f t="shared" si="61"/>
        <v>43629</v>
      </c>
      <c r="I107" s="51">
        <f t="shared" si="61"/>
        <v>43630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  <c r="N115" s="53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43624</v>
      </c>
      <c r="D123" s="51">
        <f t="shared" ref="D123:I123" si="72">C123+1</f>
        <v>43625</v>
      </c>
      <c r="E123" s="51">
        <f t="shared" si="72"/>
        <v>43626</v>
      </c>
      <c r="F123" s="51">
        <f t="shared" si="72"/>
        <v>43627</v>
      </c>
      <c r="G123" s="51">
        <f t="shared" si="72"/>
        <v>43628</v>
      </c>
      <c r="H123" s="51">
        <f t="shared" si="72"/>
        <v>43629</v>
      </c>
      <c r="I123" s="51">
        <f t="shared" si="72"/>
        <v>43630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0.6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 t="shared" ref="J146:K146" si="85">(J139-J140-J142-J143)/J139</f>
        <v>1</v>
      </c>
      <c r="K146" s="43">
        <f t="shared" si="85"/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0</v>
      </c>
      <c r="D147" s="42">
        <f t="shared" si="86"/>
        <v>0</v>
      </c>
      <c r="E147" s="42">
        <f t="shared" si="86"/>
        <v>0</v>
      </c>
      <c r="F147" s="42">
        <f t="shared" si="86"/>
        <v>0</v>
      </c>
      <c r="G147" s="42">
        <f t="shared" si="86"/>
        <v>0</v>
      </c>
      <c r="H147" s="42">
        <f t="shared" si="86"/>
        <v>0</v>
      </c>
      <c r="I147" s="46">
        <f t="shared" si="86"/>
        <v>0</v>
      </c>
      <c r="J147" s="52">
        <f t="shared" ref="J147:K147" si="87">(J139-J140-J142-J143-J141)/J139</f>
        <v>0</v>
      </c>
      <c r="K147" s="47">
        <f t="shared" si="8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0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0</v>
      </c>
      <c r="G158" s="30">
        <f t="shared" si="92"/>
        <v>0</v>
      </c>
      <c r="H158" s="30">
        <f t="shared" si="92"/>
        <v>0</v>
      </c>
      <c r="I158" s="30">
        <f t="shared" si="92"/>
        <v>0</v>
      </c>
      <c r="J158" s="36">
        <f t="shared" si="9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24</v>
      </c>
      <c r="G159" s="30">
        <f t="shared" si="93"/>
        <v>24</v>
      </c>
      <c r="H159" s="30">
        <f t="shared" si="93"/>
        <v>24</v>
      </c>
      <c r="I159" s="30">
        <f t="shared" si="93"/>
        <v>24</v>
      </c>
      <c r="J159" s="36">
        <f t="shared" si="9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1</v>
      </c>
      <c r="G160" s="42">
        <f t="shared" si="94"/>
        <v>1</v>
      </c>
      <c r="H160" s="42">
        <f t="shared" si="94"/>
        <v>1</v>
      </c>
      <c r="I160" s="42">
        <f t="shared" si="94"/>
        <v>1</v>
      </c>
      <c r="J160" s="43">
        <f t="shared" ref="J160:K160" si="95">(J153-J154-J156-J157)/J153</f>
        <v>1</v>
      </c>
      <c r="K160" s="43">
        <f t="shared" si="95"/>
        <v>1</v>
      </c>
    </row>
    <row r="161" spans="1:15" x14ac:dyDescent="0.2">
      <c r="A161" s="14"/>
      <c r="B161" s="38" t="s">
        <v>19</v>
      </c>
      <c r="C161" s="42">
        <f t="shared" ref="C161:I161" si="96">(C153-C154-C156-C157-C155)/C153</f>
        <v>0</v>
      </c>
      <c r="D161" s="42">
        <f t="shared" si="96"/>
        <v>0</v>
      </c>
      <c r="E161" s="42">
        <f t="shared" si="96"/>
        <v>0</v>
      </c>
      <c r="F161" s="42">
        <f t="shared" si="96"/>
        <v>0</v>
      </c>
      <c r="G161" s="42">
        <f t="shared" si="96"/>
        <v>0</v>
      </c>
      <c r="H161" s="42">
        <f t="shared" si="96"/>
        <v>0</v>
      </c>
      <c r="I161" s="46">
        <f t="shared" si="96"/>
        <v>0</v>
      </c>
      <c r="J161" s="52">
        <f t="shared" ref="J161:K161" si="97">(J153-J154-J156-J157-J155)/J153</f>
        <v>0</v>
      </c>
      <c r="K161" s="47">
        <f t="shared" si="9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0</v>
      </c>
      <c r="D165" s="25">
        <f t="shared" si="99"/>
        <v>0</v>
      </c>
      <c r="E165" s="25">
        <f t="shared" si="99"/>
        <v>0</v>
      </c>
      <c r="F165" s="25">
        <f t="shared" si="99"/>
        <v>0</v>
      </c>
      <c r="G165" s="25">
        <f t="shared" si="99"/>
        <v>0</v>
      </c>
      <c r="H165" s="25">
        <f t="shared" si="99"/>
        <v>0</v>
      </c>
      <c r="I165" s="45">
        <f t="shared" si="99"/>
        <v>0</v>
      </c>
      <c r="J165" s="44">
        <f t="shared" ref="J165:K165" si="100">IF(J162=0,J161,((J153-J154-J156-J157-J155)/J153)/J162)</f>
        <v>0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24</v>
      </c>
      <c r="G168" s="29">
        <v>24</v>
      </c>
      <c r="H168" s="29">
        <v>24</v>
      </c>
      <c r="I168" s="29">
        <v>24</v>
      </c>
      <c r="J168" s="35">
        <f t="shared" si="101"/>
        <v>168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101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24</v>
      </c>
      <c r="D172" s="30">
        <f t="shared" si="102"/>
        <v>24</v>
      </c>
      <c r="E172" s="30">
        <f t="shared" si="102"/>
        <v>24</v>
      </c>
      <c r="F172" s="30">
        <f t="shared" si="102"/>
        <v>24</v>
      </c>
      <c r="G172" s="30">
        <f t="shared" si="102"/>
        <v>24</v>
      </c>
      <c r="H172" s="30">
        <f t="shared" si="102"/>
        <v>24</v>
      </c>
      <c r="I172" s="30">
        <f t="shared" si="102"/>
        <v>24</v>
      </c>
      <c r="J172" s="36">
        <f t="shared" si="101"/>
        <v>168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3">C167-C172</f>
        <v>0</v>
      </c>
      <c r="D173" s="30">
        <f t="shared" si="103"/>
        <v>0</v>
      </c>
      <c r="E173" s="30">
        <f t="shared" si="103"/>
        <v>0</v>
      </c>
      <c r="F173" s="30">
        <f t="shared" si="103"/>
        <v>0</v>
      </c>
      <c r="G173" s="30">
        <f t="shared" si="103"/>
        <v>0</v>
      </c>
      <c r="H173" s="30">
        <f t="shared" si="103"/>
        <v>0</v>
      </c>
      <c r="I173" s="30">
        <f t="shared" si="103"/>
        <v>0</v>
      </c>
      <c r="J173" s="36">
        <f t="shared" si="101"/>
        <v>0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I174" si="104">(D167-D168-D170-D171)/D167</f>
        <v>0</v>
      </c>
      <c r="E174" s="42">
        <f t="shared" si="104"/>
        <v>0</v>
      </c>
      <c r="F174" s="42">
        <f t="shared" si="104"/>
        <v>0</v>
      </c>
      <c r="G174" s="42">
        <f t="shared" si="104"/>
        <v>0</v>
      </c>
      <c r="H174" s="42">
        <f t="shared" si="104"/>
        <v>0</v>
      </c>
      <c r="I174" s="42">
        <f t="shared" si="104"/>
        <v>0</v>
      </c>
      <c r="J174" s="43">
        <f t="shared" ref="J174:K174" si="105">(J167-J168-J170-J171)/J167</f>
        <v>0</v>
      </c>
      <c r="K174" s="43">
        <f t="shared" si="105"/>
        <v>1</v>
      </c>
    </row>
    <row r="175" spans="1:15" x14ac:dyDescent="0.2">
      <c r="A175" s="14"/>
      <c r="B175" s="38" t="s">
        <v>19</v>
      </c>
      <c r="C175" s="42">
        <f t="shared" ref="C175:I175" si="106">(C167-C168-C170-C171-C169)/C167</f>
        <v>0</v>
      </c>
      <c r="D175" s="42">
        <f t="shared" si="106"/>
        <v>0</v>
      </c>
      <c r="E175" s="42">
        <f t="shared" si="106"/>
        <v>0</v>
      </c>
      <c r="F175" s="42">
        <f t="shared" si="106"/>
        <v>0</v>
      </c>
      <c r="G175" s="42">
        <f t="shared" si="106"/>
        <v>0</v>
      </c>
      <c r="H175" s="42">
        <f t="shared" si="106"/>
        <v>0</v>
      </c>
      <c r="I175" s="46">
        <f t="shared" si="106"/>
        <v>0</v>
      </c>
      <c r="J175" s="52">
        <f t="shared" ref="J175:K175" si="107">(J167-J168-J170-J171-J169)/J167</f>
        <v>0</v>
      </c>
      <c r="K175" s="47">
        <f t="shared" si="10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8">IF(C177&lt;1,C167,C167-C168-C169-C170-C171/C177)/24</f>
        <v>1</v>
      </c>
      <c r="D178" s="58">
        <f t="shared" si="108"/>
        <v>1</v>
      </c>
      <c r="E178" s="58">
        <f t="shared" si="108"/>
        <v>1</v>
      </c>
      <c r="F178" s="58">
        <f t="shared" si="108"/>
        <v>1</v>
      </c>
      <c r="G178" s="58">
        <f t="shared" si="108"/>
        <v>1</v>
      </c>
      <c r="H178" s="58">
        <f t="shared" si="108"/>
        <v>1</v>
      </c>
      <c r="I178" s="59">
        <f t="shared" si="10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9">IF(C176=0,C175,((C167-C168-C170-C171-C169)/C167)/C176)</f>
        <v>0</v>
      </c>
      <c r="D179" s="25">
        <f t="shared" si="109"/>
        <v>0</v>
      </c>
      <c r="E179" s="25">
        <f t="shared" si="109"/>
        <v>0</v>
      </c>
      <c r="F179" s="25">
        <f t="shared" si="109"/>
        <v>0</v>
      </c>
      <c r="G179" s="25">
        <f t="shared" si="109"/>
        <v>0</v>
      </c>
      <c r="H179" s="25">
        <f t="shared" si="109"/>
        <v>0</v>
      </c>
      <c r="I179" s="45">
        <f t="shared" si="109"/>
        <v>0</v>
      </c>
      <c r="J179" s="44">
        <f t="shared" ref="J179:K179" si="110">IF(J176=0,J175,((J167-J168-J170-J171-J169)/J167)/J176)</f>
        <v>0</v>
      </c>
      <c r="K179" s="44">
        <f t="shared" si="11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11"/>
        <v>168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11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2">C182+C184+C185</f>
        <v>24</v>
      </c>
      <c r="D186" s="30">
        <f t="shared" si="112"/>
        <v>24</v>
      </c>
      <c r="E186" s="30">
        <f t="shared" si="112"/>
        <v>24</v>
      </c>
      <c r="F186" s="30">
        <f t="shared" si="112"/>
        <v>24</v>
      </c>
      <c r="G186" s="30">
        <f t="shared" si="112"/>
        <v>24</v>
      </c>
      <c r="H186" s="30">
        <f t="shared" si="112"/>
        <v>24</v>
      </c>
      <c r="I186" s="30">
        <f t="shared" si="112"/>
        <v>24</v>
      </c>
      <c r="J186" s="36">
        <f t="shared" si="111"/>
        <v>168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3">C181-C186</f>
        <v>0</v>
      </c>
      <c r="D187" s="30">
        <f t="shared" si="113"/>
        <v>0</v>
      </c>
      <c r="E187" s="30">
        <f t="shared" si="113"/>
        <v>0</v>
      </c>
      <c r="F187" s="30">
        <f t="shared" si="113"/>
        <v>0</v>
      </c>
      <c r="G187" s="30">
        <f t="shared" si="113"/>
        <v>0</v>
      </c>
      <c r="H187" s="30">
        <f t="shared" si="113"/>
        <v>0</v>
      </c>
      <c r="I187" s="30">
        <f t="shared" si="113"/>
        <v>0</v>
      </c>
      <c r="J187" s="36">
        <f t="shared" si="111"/>
        <v>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14">(D181-D182-D184-D185)/D181</f>
        <v>0</v>
      </c>
      <c r="E188" s="42">
        <f t="shared" si="114"/>
        <v>0</v>
      </c>
      <c r="F188" s="42">
        <f t="shared" si="114"/>
        <v>0</v>
      </c>
      <c r="G188" s="42">
        <f t="shared" si="114"/>
        <v>0</v>
      </c>
      <c r="H188" s="42">
        <f t="shared" si="114"/>
        <v>0</v>
      </c>
      <c r="I188" s="42">
        <f t="shared" si="114"/>
        <v>0</v>
      </c>
      <c r="J188" s="43">
        <f>(J181-J182-J184-J185)/J181</f>
        <v>0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5">(C181-C182-C184-C185-C183)/C181</f>
        <v>0</v>
      </c>
      <c r="D189" s="42">
        <f t="shared" si="115"/>
        <v>0</v>
      </c>
      <c r="E189" s="42">
        <f t="shared" si="115"/>
        <v>0</v>
      </c>
      <c r="F189" s="42">
        <f t="shared" si="115"/>
        <v>0</v>
      </c>
      <c r="G189" s="42">
        <f t="shared" si="115"/>
        <v>0</v>
      </c>
      <c r="H189" s="42">
        <f t="shared" si="115"/>
        <v>0</v>
      </c>
      <c r="I189" s="46">
        <f t="shared" si="115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6">IF(C191&lt;1,C181,C181-C182-C183-C184-C185/C191)/24</f>
        <v>1</v>
      </c>
      <c r="D192" s="58">
        <f t="shared" si="116"/>
        <v>1</v>
      </c>
      <c r="E192" s="58">
        <f t="shared" si="116"/>
        <v>1</v>
      </c>
      <c r="F192" s="58">
        <f t="shared" si="116"/>
        <v>1</v>
      </c>
      <c r="G192" s="58">
        <f t="shared" si="116"/>
        <v>1</v>
      </c>
      <c r="H192" s="58">
        <f t="shared" si="116"/>
        <v>1</v>
      </c>
      <c r="I192" s="59">
        <f t="shared" si="116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7">IF(C190=0,C189,((C181-C182-C184-C185-C183)/C181)/C190)</f>
        <v>0</v>
      </c>
      <c r="D193" s="25">
        <f t="shared" si="117"/>
        <v>0</v>
      </c>
      <c r="E193" s="25">
        <f t="shared" si="117"/>
        <v>0</v>
      </c>
      <c r="F193" s="25">
        <f t="shared" si="117"/>
        <v>0</v>
      </c>
      <c r="G193" s="25">
        <f t="shared" si="117"/>
        <v>0</v>
      </c>
      <c r="H193" s="25">
        <f t="shared" si="117"/>
        <v>0</v>
      </c>
      <c r="I193" s="45">
        <f t="shared" si="117"/>
        <v>0</v>
      </c>
      <c r="J193" s="44">
        <f t="shared" ref="J193:K193" si="118">IF(J190=0,J189,((J181-J182-J184-J185-J183)/J181)/J190)</f>
        <v>0</v>
      </c>
      <c r="K193" s="44">
        <f t="shared" si="118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61"/>
  <dimension ref="A1:O194"/>
  <sheetViews>
    <sheetView showGridLines="0" topLeftCell="A70" zoomScaleNormal="100" workbookViewId="0">
      <selection activeCell="L86" sqref="L86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Week24!F1+1</f>
        <v>25</v>
      </c>
      <c r="G1" s="62">
        <f>Week24!G1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Week24!I3+1</f>
        <v>43631</v>
      </c>
      <c r="D3" s="51">
        <f t="shared" ref="D3:I3" si="0">C3+1</f>
        <v>43632</v>
      </c>
      <c r="E3" s="51">
        <f t="shared" si="0"/>
        <v>43633</v>
      </c>
      <c r="F3" s="51">
        <f t="shared" si="0"/>
        <v>43634</v>
      </c>
      <c r="G3" s="51">
        <f t="shared" si="0"/>
        <v>43635</v>
      </c>
      <c r="H3" s="51">
        <f t="shared" si="0"/>
        <v>43636</v>
      </c>
      <c r="I3" s="51">
        <f t="shared" si="0"/>
        <v>43637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0.05</v>
      </c>
      <c r="H7" s="29">
        <v>0</v>
      </c>
      <c r="I7" s="29">
        <v>0</v>
      </c>
      <c r="J7" s="33">
        <f t="shared" si="1"/>
        <v>0.05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O10" s="53">
        <f>AVERAGE(J12,J26,J40,J56,J70,J86,J100)</f>
        <v>0.99064625850340149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0.99930555555555556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0.99791666666666667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0.99970238095238084</v>
      </c>
      <c r="K13" s="47">
        <f t="shared" si="7"/>
        <v>1</v>
      </c>
      <c r="L13" s="53">
        <f>AVERAGE(J13,J27,J41)</f>
        <v>0.99910714285714286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0.99791666666666667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0.99970238095238084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0.05</v>
      </c>
      <c r="H21" s="29">
        <v>0</v>
      </c>
      <c r="I21" s="29">
        <v>0</v>
      </c>
      <c r="J21" s="35">
        <f t="shared" si="11"/>
        <v>0.05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0.99791666666666667</v>
      </c>
      <c r="H27" s="42">
        <f t="shared" si="15"/>
        <v>1</v>
      </c>
      <c r="I27" s="46">
        <f t="shared" si="15"/>
        <v>1</v>
      </c>
      <c r="J27" s="52">
        <f>(J19-J20-J22-J23-J21)/J19</f>
        <v>0.99970238095238084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0.99791666666666667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0.99970238095238084</v>
      </c>
      <c r="K31" s="44">
        <f t="shared" si="18"/>
        <v>1</v>
      </c>
      <c r="L31" s="55">
        <f>(J28+J40+J56+J72+J116)/5</f>
        <v>0.58783333333333332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0.35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0.35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0.35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0.35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23.65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167.65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0.98541666666666661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0.99791666666666667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0.98541666666666661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0.99791666666666667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1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1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0.98541666666666661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6.9854166666666666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0.98541666666666661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0.99791666666666667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43631</v>
      </c>
      <c r="D47" s="51">
        <f t="shared" ref="D47:I47" si="27">C47+1</f>
        <v>43632</v>
      </c>
      <c r="E47" s="51">
        <f t="shared" si="27"/>
        <v>43633</v>
      </c>
      <c r="F47" s="51">
        <f t="shared" si="27"/>
        <v>43634</v>
      </c>
      <c r="G47" s="51">
        <f t="shared" si="27"/>
        <v>43635</v>
      </c>
      <c r="H47" s="51">
        <f t="shared" si="27"/>
        <v>43636</v>
      </c>
      <c r="I47" s="51">
        <f t="shared" si="27"/>
        <v>43637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9.8699999999999992</v>
      </c>
      <c r="I50" s="29">
        <v>0</v>
      </c>
      <c r="J50" s="35">
        <f t="shared" si="28"/>
        <v>9.8699999999999992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9.8699999999999992</v>
      </c>
      <c r="I54" s="30">
        <f t="shared" si="29"/>
        <v>0</v>
      </c>
      <c r="J54" s="36">
        <f t="shared" si="28"/>
        <v>9.8699999999999992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14.13</v>
      </c>
      <c r="I55" s="30">
        <f t="shared" si="30"/>
        <v>24</v>
      </c>
      <c r="J55" s="36">
        <f t="shared" si="28"/>
        <v>158.13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0.58875</v>
      </c>
      <c r="I56" s="42">
        <f t="shared" si="31"/>
        <v>1</v>
      </c>
      <c r="J56" s="43">
        <f>(J49-J50-J52-J53)/J49</f>
        <v>0.94124999999999992</v>
      </c>
      <c r="K56" s="43">
        <f>(K49-K50-K52-K53)/K49</f>
        <v>1</v>
      </c>
      <c r="L56" s="53">
        <f>AVERAGE(J56,J70)</f>
        <v>0.97062499999999996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0.58875</v>
      </c>
      <c r="I57" s="46">
        <f t="shared" si="32"/>
        <v>1</v>
      </c>
      <c r="J57" s="52">
        <f>(J49-J50-J52-J53-J51)/J49</f>
        <v>0.94124999999999992</v>
      </c>
      <c r="K57" s="47">
        <f>(K49-K50-K52-K53-K51)/K49</f>
        <v>1</v>
      </c>
      <c r="L57" s="53">
        <f>AVERAGE(J57,J71)</f>
        <v>0.97062499999999996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0.58875</v>
      </c>
      <c r="I61" s="45">
        <f t="shared" si="34"/>
        <v>1</v>
      </c>
      <c r="J61" s="44">
        <f t="shared" ref="J61:K61" si="35">IF(J58=0,J57,((J49-J50-J52-J53-J51)/J49)/J58)</f>
        <v>0.94124999999999992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43631</v>
      </c>
      <c r="D77" s="51">
        <f t="shared" ref="D77:I77" si="44">C77+1</f>
        <v>43632</v>
      </c>
      <c r="E77" s="51">
        <f t="shared" si="44"/>
        <v>43633</v>
      </c>
      <c r="F77" s="51">
        <f t="shared" si="44"/>
        <v>43634</v>
      </c>
      <c r="G77" s="51">
        <f t="shared" si="44"/>
        <v>43635</v>
      </c>
      <c r="H77" s="51">
        <f t="shared" si="44"/>
        <v>43636</v>
      </c>
      <c r="I77" s="51">
        <f t="shared" si="44"/>
        <v>43637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0.78</v>
      </c>
      <c r="I80" s="29">
        <v>0</v>
      </c>
      <c r="J80" s="35">
        <f t="shared" si="45"/>
        <v>0.78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0.78</v>
      </c>
      <c r="I84" s="30">
        <f t="shared" si="46"/>
        <v>0</v>
      </c>
      <c r="J84" s="36">
        <f t="shared" si="45"/>
        <v>0.78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23.22</v>
      </c>
      <c r="I85" s="30">
        <f t="shared" si="47"/>
        <v>24</v>
      </c>
      <c r="J85" s="36">
        <f t="shared" si="45"/>
        <v>167.22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0.96749999999999992</v>
      </c>
      <c r="I86" s="42">
        <f t="shared" si="48"/>
        <v>1</v>
      </c>
      <c r="J86" s="43">
        <f>(J79-J80-J82-J83)/J79</f>
        <v>0.99535714285714283</v>
      </c>
      <c r="K86" s="43">
        <f>(K79-K80-K82-K83)/K79</f>
        <v>1</v>
      </c>
      <c r="L86" s="53">
        <f>AVERAGE(J86,J100)</f>
        <v>0.99767857142857141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0.96749999999999992</v>
      </c>
      <c r="I87" s="46">
        <f t="shared" si="49"/>
        <v>1</v>
      </c>
      <c r="J87" s="52">
        <f>(J79-J80-J82-J83-J81)/J79</f>
        <v>0.99535714285714283</v>
      </c>
      <c r="K87" s="47">
        <f>(K79-K80-K82-K83-K81)/K79</f>
        <v>1</v>
      </c>
      <c r="L87" s="53">
        <f>AVERAGE(J87,J101)</f>
        <v>0.99767857142857141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0.96749999999999992</v>
      </c>
      <c r="I91" s="45">
        <f t="shared" si="51"/>
        <v>1</v>
      </c>
      <c r="J91" s="44">
        <f t="shared" ref="J91:K91" si="52">IF(J88=0,J87,((J79-J80-J82-J83-J81)/J79)/J88)</f>
        <v>0.99535714285714283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43631</v>
      </c>
      <c r="D107" s="51">
        <f t="shared" ref="D107:I107" si="61">C107+1</f>
        <v>43632</v>
      </c>
      <c r="E107" s="51">
        <f t="shared" si="61"/>
        <v>43633</v>
      </c>
      <c r="F107" s="51">
        <f t="shared" si="61"/>
        <v>43634</v>
      </c>
      <c r="G107" s="51">
        <f t="shared" si="61"/>
        <v>43635</v>
      </c>
      <c r="H107" s="51">
        <f t="shared" si="61"/>
        <v>43636</v>
      </c>
      <c r="I107" s="51">
        <f t="shared" si="61"/>
        <v>43637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43631</v>
      </c>
      <c r="D123" s="51">
        <f t="shared" ref="D123:I123" si="72">C123+1</f>
        <v>43632</v>
      </c>
      <c r="E123" s="51">
        <f t="shared" si="72"/>
        <v>43633</v>
      </c>
      <c r="F123" s="51">
        <f t="shared" si="72"/>
        <v>43634</v>
      </c>
      <c r="G123" s="51">
        <f t="shared" si="72"/>
        <v>43635</v>
      </c>
      <c r="H123" s="51">
        <f t="shared" si="72"/>
        <v>43636</v>
      </c>
      <c r="I123" s="51">
        <f t="shared" si="72"/>
        <v>43637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5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5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5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5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0.51428571428571423</v>
      </c>
      <c r="N132" s="31"/>
    </row>
    <row r="133" spans="1:15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5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5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5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  <c r="O136" s="53">
        <f>AVERAGE(J132,J146,J160,J174,J188,J116)</f>
        <v>0.59523809523809523</v>
      </c>
    </row>
    <row r="137" spans="1:15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5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5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5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24</v>
      </c>
      <c r="H140" s="29">
        <v>24</v>
      </c>
      <c r="I140" s="29">
        <v>24</v>
      </c>
      <c r="J140" s="35">
        <f t="shared" si="81"/>
        <v>72</v>
      </c>
      <c r="K140" s="35">
        <v>0</v>
      </c>
    </row>
    <row r="141" spans="1:15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0</v>
      </c>
      <c r="H141" s="29">
        <v>0</v>
      </c>
      <c r="I141" s="29">
        <v>0</v>
      </c>
      <c r="J141" s="35">
        <f t="shared" si="81"/>
        <v>96</v>
      </c>
      <c r="K141" s="35">
        <v>0</v>
      </c>
    </row>
    <row r="142" spans="1:15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5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5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24</v>
      </c>
      <c r="H144" s="30">
        <f t="shared" si="82"/>
        <v>24</v>
      </c>
      <c r="I144" s="30">
        <f t="shared" si="82"/>
        <v>24</v>
      </c>
      <c r="J144" s="36">
        <f t="shared" si="81"/>
        <v>72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0</v>
      </c>
      <c r="H145" s="30">
        <f t="shared" si="83"/>
        <v>0</v>
      </c>
      <c r="I145" s="30">
        <f t="shared" si="83"/>
        <v>0</v>
      </c>
      <c r="J145" s="36">
        <f t="shared" si="81"/>
        <v>96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0</v>
      </c>
      <c r="H146" s="42">
        <f t="shared" si="84"/>
        <v>0</v>
      </c>
      <c r="I146" s="42">
        <f t="shared" si="84"/>
        <v>0</v>
      </c>
      <c r="J146" s="43">
        <f t="shared" ref="J146:K146" si="85">(J139-J140-J142-J143)/J139</f>
        <v>0.5714285714285714</v>
      </c>
      <c r="K146" s="43">
        <f t="shared" si="85"/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0</v>
      </c>
      <c r="D147" s="42">
        <f t="shared" si="86"/>
        <v>0</v>
      </c>
      <c r="E147" s="42">
        <f t="shared" si="86"/>
        <v>0</v>
      </c>
      <c r="F147" s="42">
        <f t="shared" si="86"/>
        <v>0</v>
      </c>
      <c r="G147" s="42">
        <f t="shared" si="86"/>
        <v>0</v>
      </c>
      <c r="H147" s="42">
        <f t="shared" si="86"/>
        <v>0</v>
      </c>
      <c r="I147" s="46">
        <f t="shared" si="86"/>
        <v>0</v>
      </c>
      <c r="J147" s="52">
        <f t="shared" ref="J147:K147" si="87">(J139-J140-J142-J143-J141)/J139</f>
        <v>0</v>
      </c>
      <c r="K147" s="47">
        <f t="shared" si="8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0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0</v>
      </c>
      <c r="G158" s="30">
        <f t="shared" si="92"/>
        <v>0</v>
      </c>
      <c r="H158" s="30">
        <f t="shared" si="92"/>
        <v>0</v>
      </c>
      <c r="I158" s="30">
        <f t="shared" si="92"/>
        <v>0</v>
      </c>
      <c r="J158" s="36">
        <f t="shared" si="9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24</v>
      </c>
      <c r="G159" s="30">
        <f t="shared" si="93"/>
        <v>24</v>
      </c>
      <c r="H159" s="30">
        <f t="shared" si="93"/>
        <v>24</v>
      </c>
      <c r="I159" s="30">
        <f t="shared" si="93"/>
        <v>24</v>
      </c>
      <c r="J159" s="36">
        <f t="shared" si="9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1</v>
      </c>
      <c r="G160" s="42">
        <f t="shared" si="94"/>
        <v>1</v>
      </c>
      <c r="H160" s="42">
        <f t="shared" si="94"/>
        <v>1</v>
      </c>
      <c r="I160" s="42">
        <f t="shared" si="94"/>
        <v>1</v>
      </c>
      <c r="J160" s="43">
        <f t="shared" ref="J160:K160" si="95">(J153-J154-J156-J157)/J153</f>
        <v>1</v>
      </c>
      <c r="K160" s="43">
        <f t="shared" si="95"/>
        <v>1</v>
      </c>
    </row>
    <row r="161" spans="1:15" x14ac:dyDescent="0.2">
      <c r="A161" s="14"/>
      <c r="B161" s="38" t="s">
        <v>19</v>
      </c>
      <c r="C161" s="42">
        <f t="shared" ref="C161:I161" si="96">(C153-C154-C156-C157-C155)/C153</f>
        <v>0</v>
      </c>
      <c r="D161" s="42">
        <f t="shared" si="96"/>
        <v>0</v>
      </c>
      <c r="E161" s="42">
        <f t="shared" si="96"/>
        <v>0</v>
      </c>
      <c r="F161" s="42">
        <f t="shared" si="96"/>
        <v>0</v>
      </c>
      <c r="G161" s="42">
        <f t="shared" si="96"/>
        <v>0</v>
      </c>
      <c r="H161" s="42">
        <f t="shared" si="96"/>
        <v>0</v>
      </c>
      <c r="I161" s="46">
        <f t="shared" si="96"/>
        <v>0</v>
      </c>
      <c r="J161" s="52">
        <f t="shared" ref="J161:K161" si="97">(J153-J154-J156-J157-J155)/J153</f>
        <v>0</v>
      </c>
      <c r="K161" s="47">
        <f t="shared" si="9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0</v>
      </c>
      <c r="D165" s="25">
        <f t="shared" si="99"/>
        <v>0</v>
      </c>
      <c r="E165" s="25">
        <f t="shared" si="99"/>
        <v>0</v>
      </c>
      <c r="F165" s="25">
        <f t="shared" si="99"/>
        <v>0</v>
      </c>
      <c r="G165" s="25">
        <f t="shared" si="99"/>
        <v>0</v>
      </c>
      <c r="H165" s="25">
        <f t="shared" si="99"/>
        <v>0</v>
      </c>
      <c r="I165" s="45">
        <f t="shared" si="99"/>
        <v>0</v>
      </c>
      <c r="J165" s="44">
        <f t="shared" ref="J165:K165" si="100">IF(J162=0,J161,((J153-J154-J156-J157-J155)/J153)/J162)</f>
        <v>0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24</v>
      </c>
      <c r="G168" s="29">
        <v>24</v>
      </c>
      <c r="H168" s="29">
        <v>24</v>
      </c>
      <c r="I168" s="29">
        <v>24</v>
      </c>
      <c r="J168" s="35">
        <f t="shared" si="101"/>
        <v>168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101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24</v>
      </c>
      <c r="D172" s="30">
        <f t="shared" si="102"/>
        <v>24</v>
      </c>
      <c r="E172" s="30">
        <f t="shared" si="102"/>
        <v>24</v>
      </c>
      <c r="F172" s="30">
        <f t="shared" si="102"/>
        <v>24</v>
      </c>
      <c r="G172" s="30">
        <f t="shared" si="102"/>
        <v>24</v>
      </c>
      <c r="H172" s="30">
        <f t="shared" si="102"/>
        <v>24</v>
      </c>
      <c r="I172" s="30">
        <f t="shared" si="102"/>
        <v>24</v>
      </c>
      <c r="J172" s="36">
        <f t="shared" si="101"/>
        <v>168</v>
      </c>
      <c r="K172" s="36">
        <f>K168+K170+K171</f>
        <v>0</v>
      </c>
      <c r="L172" s="53">
        <f>AVERAGE(J86,J100)</f>
        <v>0.99767857142857141</v>
      </c>
    </row>
    <row r="173" spans="1:15" x14ac:dyDescent="0.2">
      <c r="A173" s="14"/>
      <c r="B173" s="15" t="s">
        <v>1</v>
      </c>
      <c r="C173" s="30">
        <f t="shared" ref="C173:I173" si="103">C167-C172</f>
        <v>0</v>
      </c>
      <c r="D173" s="30">
        <f t="shared" si="103"/>
        <v>0</v>
      </c>
      <c r="E173" s="30">
        <f t="shared" si="103"/>
        <v>0</v>
      </c>
      <c r="F173" s="30">
        <f t="shared" si="103"/>
        <v>0</v>
      </c>
      <c r="G173" s="30">
        <f t="shared" si="103"/>
        <v>0</v>
      </c>
      <c r="H173" s="30">
        <f t="shared" si="103"/>
        <v>0</v>
      </c>
      <c r="I173" s="30">
        <f t="shared" si="103"/>
        <v>0</v>
      </c>
      <c r="J173" s="36">
        <f t="shared" si="101"/>
        <v>0</v>
      </c>
      <c r="K173" s="36">
        <f>K167-K172</f>
        <v>168</v>
      </c>
      <c r="L173" s="53">
        <f>AVERAGE(J87,J101)</f>
        <v>0.99767857142857141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I174" si="104">(D167-D168-D170-D171)/D167</f>
        <v>0</v>
      </c>
      <c r="E174" s="42">
        <f t="shared" si="104"/>
        <v>0</v>
      </c>
      <c r="F174" s="42">
        <f t="shared" si="104"/>
        <v>0</v>
      </c>
      <c r="G174" s="42">
        <f t="shared" si="104"/>
        <v>0</v>
      </c>
      <c r="H174" s="42">
        <f t="shared" si="104"/>
        <v>0</v>
      </c>
      <c r="I174" s="42">
        <f t="shared" si="104"/>
        <v>0</v>
      </c>
      <c r="J174" s="43">
        <f t="shared" ref="J174:K174" si="105">(J167-J168-J170-J171)/J167</f>
        <v>0</v>
      </c>
      <c r="K174" s="43">
        <f t="shared" si="105"/>
        <v>1</v>
      </c>
    </row>
    <row r="175" spans="1:15" x14ac:dyDescent="0.2">
      <c r="A175" s="14"/>
      <c r="B175" s="38" t="s">
        <v>19</v>
      </c>
      <c r="C175" s="42">
        <f t="shared" ref="C175:I175" si="106">(C167-C168-C170-C171-C169)/C167</f>
        <v>0</v>
      </c>
      <c r="D175" s="42">
        <f t="shared" si="106"/>
        <v>0</v>
      </c>
      <c r="E175" s="42">
        <f t="shared" si="106"/>
        <v>0</v>
      </c>
      <c r="F175" s="42">
        <f t="shared" si="106"/>
        <v>0</v>
      </c>
      <c r="G175" s="42">
        <f t="shared" si="106"/>
        <v>0</v>
      </c>
      <c r="H175" s="42">
        <f t="shared" si="106"/>
        <v>0</v>
      </c>
      <c r="I175" s="46">
        <f t="shared" si="106"/>
        <v>0</v>
      </c>
      <c r="J175" s="52">
        <f t="shared" ref="J175:K175" si="107">(J167-J168-J170-J171-J169)/J167</f>
        <v>0</v>
      </c>
      <c r="K175" s="47">
        <f t="shared" si="10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8">IF(C177&lt;1,C167,C167-C168-C169-C170-C171/C177)/24</f>
        <v>1</v>
      </c>
      <c r="D178" s="58">
        <f t="shared" si="108"/>
        <v>1</v>
      </c>
      <c r="E178" s="58">
        <f t="shared" si="108"/>
        <v>1</v>
      </c>
      <c r="F178" s="58">
        <f t="shared" si="108"/>
        <v>1</v>
      </c>
      <c r="G178" s="58">
        <f t="shared" si="108"/>
        <v>1</v>
      </c>
      <c r="H178" s="58">
        <f t="shared" si="108"/>
        <v>1</v>
      </c>
      <c r="I178" s="59">
        <f t="shared" si="10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9">IF(C176=0,C175,((C167-C168-C170-C171-C169)/C167)/C176)</f>
        <v>0</v>
      </c>
      <c r="D179" s="25">
        <f t="shared" si="109"/>
        <v>0</v>
      </c>
      <c r="E179" s="25">
        <f t="shared" si="109"/>
        <v>0</v>
      </c>
      <c r="F179" s="25">
        <f t="shared" si="109"/>
        <v>0</v>
      </c>
      <c r="G179" s="25">
        <f t="shared" si="109"/>
        <v>0</v>
      </c>
      <c r="H179" s="25">
        <f t="shared" si="109"/>
        <v>0</v>
      </c>
      <c r="I179" s="45">
        <f t="shared" si="109"/>
        <v>0</v>
      </c>
      <c r="J179" s="44">
        <f t="shared" ref="J179:K179" si="110">IF(J176=0,J175,((J167-J168-J170-J171-J169)/J167)/J176)</f>
        <v>0</v>
      </c>
      <c r="K179" s="44">
        <f t="shared" si="11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11"/>
        <v>168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11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2">C182+C184+C185</f>
        <v>24</v>
      </c>
      <c r="D186" s="30">
        <f t="shared" si="112"/>
        <v>24</v>
      </c>
      <c r="E186" s="30">
        <f t="shared" si="112"/>
        <v>24</v>
      </c>
      <c r="F186" s="30">
        <f t="shared" si="112"/>
        <v>24</v>
      </c>
      <c r="G186" s="30">
        <f t="shared" si="112"/>
        <v>24</v>
      </c>
      <c r="H186" s="30">
        <f t="shared" si="112"/>
        <v>24</v>
      </c>
      <c r="I186" s="30">
        <f t="shared" si="112"/>
        <v>24</v>
      </c>
      <c r="J186" s="36">
        <f t="shared" si="111"/>
        <v>168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3">C181-C186</f>
        <v>0</v>
      </c>
      <c r="D187" s="30">
        <f t="shared" si="113"/>
        <v>0</v>
      </c>
      <c r="E187" s="30">
        <f t="shared" si="113"/>
        <v>0</v>
      </c>
      <c r="F187" s="30">
        <f t="shared" si="113"/>
        <v>0</v>
      </c>
      <c r="G187" s="30">
        <f t="shared" si="113"/>
        <v>0</v>
      </c>
      <c r="H187" s="30">
        <f t="shared" si="113"/>
        <v>0</v>
      </c>
      <c r="I187" s="30">
        <f t="shared" si="113"/>
        <v>0</v>
      </c>
      <c r="J187" s="36">
        <f t="shared" si="111"/>
        <v>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14">(D181-D182-D184-D185)/D181</f>
        <v>0</v>
      </c>
      <c r="E188" s="42">
        <f t="shared" si="114"/>
        <v>0</v>
      </c>
      <c r="F188" s="42">
        <f t="shared" si="114"/>
        <v>0</v>
      </c>
      <c r="G188" s="42">
        <f t="shared" si="114"/>
        <v>0</v>
      </c>
      <c r="H188" s="42">
        <f t="shared" si="114"/>
        <v>0</v>
      </c>
      <c r="I188" s="42">
        <f t="shared" si="114"/>
        <v>0</v>
      </c>
      <c r="J188" s="43">
        <f>(J181-J182-J184-J185)/J181</f>
        <v>0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5">(C181-C182-C184-C185-C183)/C181</f>
        <v>0</v>
      </c>
      <c r="D189" s="42">
        <f t="shared" si="115"/>
        <v>0</v>
      </c>
      <c r="E189" s="42">
        <f t="shared" si="115"/>
        <v>0</v>
      </c>
      <c r="F189" s="42">
        <f t="shared" si="115"/>
        <v>0</v>
      </c>
      <c r="G189" s="42">
        <f t="shared" si="115"/>
        <v>0</v>
      </c>
      <c r="H189" s="42">
        <f t="shared" si="115"/>
        <v>0</v>
      </c>
      <c r="I189" s="46">
        <f t="shared" si="115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6">IF(C191&lt;1,C181,C181-C182-C183-C184-C185/C191)/24</f>
        <v>1</v>
      </c>
      <c r="D192" s="58">
        <f t="shared" si="116"/>
        <v>1</v>
      </c>
      <c r="E192" s="58">
        <f t="shared" si="116"/>
        <v>1</v>
      </c>
      <c r="F192" s="58">
        <f t="shared" si="116"/>
        <v>1</v>
      </c>
      <c r="G192" s="58">
        <f t="shared" si="116"/>
        <v>1</v>
      </c>
      <c r="H192" s="58">
        <f t="shared" si="116"/>
        <v>1</v>
      </c>
      <c r="I192" s="59">
        <f t="shared" si="116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7">IF(C190=0,C189,((C181-C182-C184-C185-C183)/C181)/C190)</f>
        <v>0</v>
      </c>
      <c r="D193" s="25">
        <f t="shared" si="117"/>
        <v>0</v>
      </c>
      <c r="E193" s="25">
        <f t="shared" si="117"/>
        <v>0</v>
      </c>
      <c r="F193" s="25">
        <f t="shared" si="117"/>
        <v>0</v>
      </c>
      <c r="G193" s="25">
        <f t="shared" si="117"/>
        <v>0</v>
      </c>
      <c r="H193" s="25">
        <f t="shared" si="117"/>
        <v>0</v>
      </c>
      <c r="I193" s="45">
        <f t="shared" si="117"/>
        <v>0</v>
      </c>
      <c r="J193" s="44">
        <f t="shared" ref="J193:K193" si="118">IF(J190=0,J189,((J181-J182-J184-J185-J183)/J181)/J190)</f>
        <v>0</v>
      </c>
      <c r="K193" s="44">
        <f t="shared" si="118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62"/>
  <dimension ref="A1:O198"/>
  <sheetViews>
    <sheetView showGridLines="0" zoomScaleNormal="100" workbookViewId="0">
      <selection activeCell="M24" sqref="M24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Week25!F1+1</f>
        <v>26</v>
      </c>
      <c r="G1" s="62">
        <f>Week25!G1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Week25!I3+1</f>
        <v>43638</v>
      </c>
      <c r="D3" s="51">
        <f t="shared" ref="D3:I3" si="0">C3+1</f>
        <v>43639</v>
      </c>
      <c r="E3" s="51">
        <f t="shared" si="0"/>
        <v>43640</v>
      </c>
      <c r="F3" s="51">
        <f t="shared" si="0"/>
        <v>43641</v>
      </c>
      <c r="G3" s="51">
        <f t="shared" si="0"/>
        <v>43642</v>
      </c>
      <c r="H3" s="51">
        <f t="shared" si="0"/>
        <v>43643</v>
      </c>
      <c r="I3" s="51">
        <f t="shared" si="0"/>
        <v>43644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N10" s="53"/>
      <c r="O10" s="53">
        <f>AVERAGE(J12,J26,J40,J56,J70,J86,J100)</f>
        <v>1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43638</v>
      </c>
      <c r="D47" s="51">
        <f t="shared" ref="D47:I47" si="27">C47+1</f>
        <v>43639</v>
      </c>
      <c r="E47" s="51">
        <f t="shared" si="27"/>
        <v>43640</v>
      </c>
      <c r="F47" s="51">
        <f t="shared" si="27"/>
        <v>43641</v>
      </c>
      <c r="G47" s="51">
        <f t="shared" si="27"/>
        <v>43642</v>
      </c>
      <c r="H47" s="51">
        <f t="shared" si="27"/>
        <v>43643</v>
      </c>
      <c r="I47" s="51">
        <f t="shared" si="27"/>
        <v>43644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4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4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4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4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4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4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4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4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4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4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4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4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4" ht="13.5" thickTop="1" x14ac:dyDescent="0.2">
      <c r="A77" s="21"/>
      <c r="B77" s="5"/>
      <c r="C77" s="51">
        <f>C47</f>
        <v>43638</v>
      </c>
      <c r="D77" s="51">
        <f t="shared" ref="D77:I77" si="44">C77+1</f>
        <v>43639</v>
      </c>
      <c r="E77" s="51">
        <f t="shared" si="44"/>
        <v>43640</v>
      </c>
      <c r="F77" s="51">
        <f t="shared" si="44"/>
        <v>43641</v>
      </c>
      <c r="G77" s="51">
        <f t="shared" si="44"/>
        <v>43642</v>
      </c>
      <c r="H77" s="51">
        <f t="shared" si="44"/>
        <v>43643</v>
      </c>
      <c r="I77" s="51">
        <f t="shared" si="44"/>
        <v>43644</v>
      </c>
      <c r="J77" s="20" t="s">
        <v>12</v>
      </c>
      <c r="K77" s="20"/>
    </row>
    <row r="78" spans="1:14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  <c r="N78" s="4">
        <f>5/60</f>
        <v>8.3333333333333329E-2</v>
      </c>
    </row>
    <row r="79" spans="1:14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4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1.03</v>
      </c>
      <c r="F81" s="29">
        <f>1.18+0.93</f>
        <v>2.11</v>
      </c>
      <c r="G81" s="29">
        <v>0</v>
      </c>
      <c r="H81" s="29">
        <v>0.15</v>
      </c>
      <c r="I81" s="29">
        <v>0.37</v>
      </c>
      <c r="J81" s="35">
        <f t="shared" si="45"/>
        <v>3.6599999999999997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0.95708333333333329</v>
      </c>
      <c r="F87" s="42">
        <f t="shared" si="49"/>
        <v>0.91208333333333336</v>
      </c>
      <c r="G87" s="42">
        <f t="shared" si="49"/>
        <v>1</v>
      </c>
      <c r="H87" s="42">
        <f t="shared" si="49"/>
        <v>0.99375000000000002</v>
      </c>
      <c r="I87" s="46">
        <f t="shared" si="49"/>
        <v>0.98458333333333325</v>
      </c>
      <c r="J87" s="52">
        <f>(J79-J80-J82-J83-J81)/J79</f>
        <v>0.9782142857142857</v>
      </c>
      <c r="K87" s="47">
        <f>(K79-K80-K82-K83-K81)/K79</f>
        <v>1</v>
      </c>
      <c r="L87" s="53">
        <f>AVERAGE(J87,J101)</f>
        <v>0.98622023809523807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0.95708333333333329</v>
      </c>
      <c r="F91" s="25">
        <f t="shared" si="51"/>
        <v>0.91208333333333336</v>
      </c>
      <c r="G91" s="25">
        <f t="shared" si="51"/>
        <v>1</v>
      </c>
      <c r="H91" s="25">
        <f t="shared" si="51"/>
        <v>0.99375000000000002</v>
      </c>
      <c r="I91" s="45">
        <f t="shared" si="51"/>
        <v>0.98458333333333325</v>
      </c>
      <c r="J91" s="44">
        <f t="shared" ref="J91:K91" si="52">IF(J88=0,J87,((J79-J80-J82-J83-J81)/J79)/J88)</f>
        <v>0.9782142857142857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0.97</v>
      </c>
      <c r="I95" s="29">
        <v>0</v>
      </c>
      <c r="J95" s="35">
        <f t="shared" si="53"/>
        <v>0.97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0.95958333333333334</v>
      </c>
      <c r="I101" s="46">
        <f t="shared" si="57"/>
        <v>1</v>
      </c>
      <c r="J101" s="52">
        <f>(J93-J94-J96-J97-J95)/J93</f>
        <v>0.99422619047619043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0.95958333333333334</v>
      </c>
      <c r="I105" s="45">
        <f t="shared" si="59"/>
        <v>1</v>
      </c>
      <c r="J105" s="44">
        <f t="shared" ref="J105:K105" si="60">IF(J102=0,J101,((J93-J94-J96-J97-J95)/J93)/J102)</f>
        <v>0.99422619047619043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43638</v>
      </c>
      <c r="D107" s="51">
        <f t="shared" ref="D107:I107" si="61">C107+1</f>
        <v>43639</v>
      </c>
      <c r="E107" s="51">
        <f t="shared" si="61"/>
        <v>43640</v>
      </c>
      <c r="F107" s="51">
        <f t="shared" si="61"/>
        <v>43641</v>
      </c>
      <c r="G107" s="51">
        <f t="shared" si="61"/>
        <v>43642</v>
      </c>
      <c r="H107" s="51">
        <f t="shared" si="61"/>
        <v>43643</v>
      </c>
      <c r="I107" s="51">
        <f t="shared" si="61"/>
        <v>43644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43638</v>
      </c>
      <c r="D123" s="51">
        <f t="shared" ref="D123:I123" si="72">C123+1</f>
        <v>43639</v>
      </c>
      <c r="E123" s="51">
        <f t="shared" si="72"/>
        <v>43640</v>
      </c>
      <c r="F123" s="51">
        <f t="shared" si="72"/>
        <v>43641</v>
      </c>
      <c r="G123" s="51">
        <f t="shared" si="72"/>
        <v>43642</v>
      </c>
      <c r="H123" s="51">
        <f t="shared" si="72"/>
        <v>43643</v>
      </c>
      <c r="I123" s="51">
        <f t="shared" si="72"/>
        <v>43644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0.4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81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81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24</v>
      </c>
      <c r="D144" s="30">
        <f t="shared" si="82"/>
        <v>24</v>
      </c>
      <c r="E144" s="30">
        <f t="shared" si="82"/>
        <v>24</v>
      </c>
      <c r="F144" s="30">
        <f t="shared" si="82"/>
        <v>24</v>
      </c>
      <c r="G144" s="30">
        <f t="shared" si="82"/>
        <v>24</v>
      </c>
      <c r="H144" s="30">
        <f t="shared" si="82"/>
        <v>24</v>
      </c>
      <c r="I144" s="30">
        <f t="shared" si="82"/>
        <v>24</v>
      </c>
      <c r="J144" s="36">
        <f t="shared" si="81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0</v>
      </c>
      <c r="D145" s="30">
        <f t="shared" si="83"/>
        <v>0</v>
      </c>
      <c r="E145" s="30">
        <f t="shared" si="83"/>
        <v>0</v>
      </c>
      <c r="F145" s="30">
        <f t="shared" si="83"/>
        <v>0</v>
      </c>
      <c r="G145" s="30">
        <f t="shared" si="83"/>
        <v>0</v>
      </c>
      <c r="H145" s="30">
        <f t="shared" si="83"/>
        <v>0</v>
      </c>
      <c r="I145" s="30">
        <f t="shared" si="83"/>
        <v>0</v>
      </c>
      <c r="J145" s="36">
        <f t="shared" si="81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I146" si="84">(D139-D140-D142-D143)/D139</f>
        <v>0</v>
      </c>
      <c r="E146" s="42">
        <f t="shared" si="84"/>
        <v>0</v>
      </c>
      <c r="F146" s="42">
        <f t="shared" si="84"/>
        <v>0</v>
      </c>
      <c r="G146" s="42">
        <f t="shared" si="84"/>
        <v>0</v>
      </c>
      <c r="H146" s="42">
        <f t="shared" si="84"/>
        <v>0</v>
      </c>
      <c r="I146" s="42">
        <f t="shared" si="84"/>
        <v>0</v>
      </c>
      <c r="J146" s="43">
        <f>(J139-J140-J142-J143)/J139</f>
        <v>0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85">(C139-C140-C142-C143-C141)/C139</f>
        <v>0</v>
      </c>
      <c r="D147" s="42">
        <f t="shared" si="85"/>
        <v>0</v>
      </c>
      <c r="E147" s="42">
        <f t="shared" si="85"/>
        <v>0</v>
      </c>
      <c r="F147" s="42">
        <f t="shared" si="85"/>
        <v>0</v>
      </c>
      <c r="G147" s="42">
        <f t="shared" si="85"/>
        <v>0</v>
      </c>
      <c r="H147" s="42">
        <f t="shared" si="85"/>
        <v>0</v>
      </c>
      <c r="I147" s="46">
        <f t="shared" si="85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6">IF(C149&lt;1,C139,C139-C140-C141-C142-C143/C149)/24</f>
        <v>1</v>
      </c>
      <c r="D150" s="58">
        <f t="shared" si="86"/>
        <v>1</v>
      </c>
      <c r="E150" s="58">
        <f t="shared" si="86"/>
        <v>1</v>
      </c>
      <c r="F150" s="58">
        <f t="shared" si="86"/>
        <v>1</v>
      </c>
      <c r="G150" s="58">
        <f t="shared" si="86"/>
        <v>1</v>
      </c>
      <c r="H150" s="58">
        <f t="shared" si="86"/>
        <v>1</v>
      </c>
      <c r="I150" s="59">
        <f t="shared" si="86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7">IF(C148=0,C147,((C139-C140-C142-C143-C141)/C139)/C148)</f>
        <v>0</v>
      </c>
      <c r="D151" s="25">
        <f t="shared" si="87"/>
        <v>0</v>
      </c>
      <c r="E151" s="25">
        <f t="shared" si="87"/>
        <v>0</v>
      </c>
      <c r="F151" s="25">
        <f t="shared" si="87"/>
        <v>0</v>
      </c>
      <c r="G151" s="25">
        <f t="shared" si="87"/>
        <v>0</v>
      </c>
      <c r="H151" s="25">
        <f t="shared" si="87"/>
        <v>0</v>
      </c>
      <c r="I151" s="45">
        <f t="shared" si="87"/>
        <v>0</v>
      </c>
      <c r="J151" s="44">
        <f t="shared" ref="J151:K151" si="88">IF(J148=0,J147,((J139-J140-J142-J143-J141)/J139)/J148)</f>
        <v>0</v>
      </c>
      <c r="K151" s="44">
        <f t="shared" si="88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9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89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89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9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89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0">C154+C156+C157</f>
        <v>0</v>
      </c>
      <c r="D158" s="30">
        <f t="shared" si="90"/>
        <v>0</v>
      </c>
      <c r="E158" s="30">
        <f t="shared" si="90"/>
        <v>0</v>
      </c>
      <c r="F158" s="30">
        <f t="shared" si="90"/>
        <v>0</v>
      </c>
      <c r="G158" s="30">
        <f t="shared" si="90"/>
        <v>0</v>
      </c>
      <c r="H158" s="30">
        <f t="shared" si="90"/>
        <v>0</v>
      </c>
      <c r="I158" s="30">
        <f t="shared" si="90"/>
        <v>0</v>
      </c>
      <c r="J158" s="36">
        <f t="shared" si="89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1">C153-C158</f>
        <v>24</v>
      </c>
      <c r="D159" s="30">
        <f t="shared" si="91"/>
        <v>24</v>
      </c>
      <c r="E159" s="30">
        <f t="shared" si="91"/>
        <v>24</v>
      </c>
      <c r="F159" s="30">
        <f t="shared" si="91"/>
        <v>24</v>
      </c>
      <c r="G159" s="30">
        <f t="shared" si="91"/>
        <v>24</v>
      </c>
      <c r="H159" s="30">
        <f t="shared" si="91"/>
        <v>24</v>
      </c>
      <c r="I159" s="30">
        <f t="shared" si="91"/>
        <v>24</v>
      </c>
      <c r="J159" s="36">
        <f t="shared" si="89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2">(D153-D154-D156-D157)/D153</f>
        <v>1</v>
      </c>
      <c r="E160" s="42">
        <f t="shared" si="92"/>
        <v>1</v>
      </c>
      <c r="F160" s="42">
        <f t="shared" si="92"/>
        <v>1</v>
      </c>
      <c r="G160" s="42">
        <f t="shared" si="92"/>
        <v>1</v>
      </c>
      <c r="H160" s="42">
        <f t="shared" si="92"/>
        <v>1</v>
      </c>
      <c r="I160" s="42">
        <f t="shared" si="92"/>
        <v>1</v>
      </c>
      <c r="J160" s="43">
        <f>(J153-J154-J156-J157)/J153</f>
        <v>1</v>
      </c>
      <c r="K160" s="43">
        <f>(K153-K154-K156-K157)/K153</f>
        <v>1</v>
      </c>
    </row>
    <row r="161" spans="1:12" x14ac:dyDescent="0.2">
      <c r="A161" s="14"/>
      <c r="B161" s="38" t="s">
        <v>19</v>
      </c>
      <c r="C161" s="42">
        <f t="shared" ref="C161:I161" si="93">(C153-C154-C156-C157-C155)/C153</f>
        <v>0</v>
      </c>
      <c r="D161" s="42">
        <f t="shared" si="93"/>
        <v>0</v>
      </c>
      <c r="E161" s="42">
        <f t="shared" si="93"/>
        <v>0</v>
      </c>
      <c r="F161" s="42">
        <f t="shared" si="93"/>
        <v>0</v>
      </c>
      <c r="G161" s="42">
        <f t="shared" si="93"/>
        <v>0</v>
      </c>
      <c r="H161" s="42">
        <f t="shared" si="93"/>
        <v>0</v>
      </c>
      <c r="I161" s="46">
        <f t="shared" si="93"/>
        <v>0</v>
      </c>
      <c r="J161" s="52">
        <f>(J153-J154-J156-J157-J155)/J153</f>
        <v>0</v>
      </c>
      <c r="K161" s="47">
        <f>(K153-K154-K156-K157-K155)/K153</f>
        <v>1</v>
      </c>
    </row>
    <row r="162" spans="1:12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2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2" x14ac:dyDescent="0.2">
      <c r="A164" s="16"/>
      <c r="B164" s="57" t="s">
        <v>25</v>
      </c>
      <c r="C164" s="58">
        <f t="shared" ref="C164:I164" si="94">IF(C163&lt;1,C153,C153-C154-C155-C156-C157/C163)/24</f>
        <v>1</v>
      </c>
      <c r="D164" s="58">
        <f t="shared" si="94"/>
        <v>1</v>
      </c>
      <c r="E164" s="58">
        <f t="shared" si="94"/>
        <v>1</v>
      </c>
      <c r="F164" s="58">
        <f t="shared" si="94"/>
        <v>1</v>
      </c>
      <c r="G164" s="58">
        <f t="shared" si="94"/>
        <v>1</v>
      </c>
      <c r="H164" s="58">
        <f t="shared" si="94"/>
        <v>1</v>
      </c>
      <c r="I164" s="59">
        <f t="shared" si="94"/>
        <v>1</v>
      </c>
      <c r="J164" s="60">
        <f>SUM(C164:I164)</f>
        <v>7</v>
      </c>
      <c r="K164" s="61">
        <v>7</v>
      </c>
    </row>
    <row r="165" spans="1:12" x14ac:dyDescent="0.2">
      <c r="A165" s="41"/>
      <c r="B165" s="1" t="s">
        <v>15</v>
      </c>
      <c r="C165" s="25">
        <f t="shared" ref="C165:I165" si="95">IF(C162=0,C161,((C153-C154-C156-C157-C155)/C153)/C162)</f>
        <v>0</v>
      </c>
      <c r="D165" s="25">
        <f t="shared" si="95"/>
        <v>0</v>
      </c>
      <c r="E165" s="25">
        <f t="shared" si="95"/>
        <v>0</v>
      </c>
      <c r="F165" s="25">
        <f t="shared" si="95"/>
        <v>0</v>
      </c>
      <c r="G165" s="25">
        <f t="shared" si="95"/>
        <v>0</v>
      </c>
      <c r="H165" s="25">
        <f t="shared" si="95"/>
        <v>0</v>
      </c>
      <c r="I165" s="45">
        <f t="shared" si="95"/>
        <v>0</v>
      </c>
      <c r="J165" s="44">
        <f t="shared" ref="J165:K165" si="96">IF(J162=0,J161,((J153-J154-J156-J157-J155)/J153)/J162)</f>
        <v>0</v>
      </c>
      <c r="K165" s="44">
        <f t="shared" si="96"/>
        <v>1</v>
      </c>
    </row>
    <row r="166" spans="1:12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2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7">SUM(C167:I167)</f>
        <v>168</v>
      </c>
      <c r="K167" s="27">
        <v>168</v>
      </c>
    </row>
    <row r="168" spans="1:12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24</v>
      </c>
      <c r="G168" s="29">
        <v>24</v>
      </c>
      <c r="H168" s="29">
        <v>24</v>
      </c>
      <c r="I168" s="29">
        <v>24</v>
      </c>
      <c r="J168" s="35">
        <f>SUM(C168:I168)</f>
        <v>168</v>
      </c>
      <c r="K168" s="35">
        <v>0</v>
      </c>
      <c r="L168" s="31"/>
    </row>
    <row r="169" spans="1:12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97"/>
        <v>0</v>
      </c>
      <c r="K169" s="35">
        <v>0</v>
      </c>
    </row>
    <row r="170" spans="1:12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7"/>
        <v>0</v>
      </c>
      <c r="K170" s="35">
        <v>0</v>
      </c>
    </row>
    <row r="171" spans="1:12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7"/>
        <v>0</v>
      </c>
      <c r="K171" s="35">
        <v>0</v>
      </c>
    </row>
    <row r="172" spans="1:12" x14ac:dyDescent="0.2">
      <c r="A172" s="14"/>
      <c r="B172" s="15" t="s">
        <v>11</v>
      </c>
      <c r="C172" s="30">
        <f t="shared" ref="C172:I172" si="98">C168+C170+C171</f>
        <v>24</v>
      </c>
      <c r="D172" s="30">
        <f t="shared" si="98"/>
        <v>24</v>
      </c>
      <c r="E172" s="30">
        <f t="shared" si="98"/>
        <v>24</v>
      </c>
      <c r="F172" s="30">
        <f t="shared" si="98"/>
        <v>24</v>
      </c>
      <c r="G172" s="30">
        <f t="shared" si="98"/>
        <v>24</v>
      </c>
      <c r="H172" s="30">
        <f t="shared" si="98"/>
        <v>24</v>
      </c>
      <c r="I172" s="30">
        <f t="shared" si="98"/>
        <v>24</v>
      </c>
      <c r="J172" s="36">
        <f t="shared" si="97"/>
        <v>168</v>
      </c>
      <c r="K172" s="36">
        <f>K168+K170+K171</f>
        <v>0</v>
      </c>
      <c r="L172" s="53">
        <f>AVERAGE(J86,J100)</f>
        <v>1</v>
      </c>
    </row>
    <row r="173" spans="1:12" x14ac:dyDescent="0.2">
      <c r="A173" s="14"/>
      <c r="B173" s="15" t="s">
        <v>1</v>
      </c>
      <c r="C173" s="30">
        <f t="shared" ref="C173:I173" si="99">C167-C172</f>
        <v>0</v>
      </c>
      <c r="D173" s="30">
        <f t="shared" si="99"/>
        <v>0</v>
      </c>
      <c r="E173" s="30">
        <f t="shared" si="99"/>
        <v>0</v>
      </c>
      <c r="F173" s="30">
        <f t="shared" si="99"/>
        <v>0</v>
      </c>
      <c r="G173" s="30">
        <f t="shared" si="99"/>
        <v>0</v>
      </c>
      <c r="H173" s="30">
        <f t="shared" si="99"/>
        <v>0</v>
      </c>
      <c r="I173" s="30">
        <f t="shared" si="99"/>
        <v>0</v>
      </c>
      <c r="J173" s="36">
        <f t="shared" si="97"/>
        <v>0</v>
      </c>
      <c r="K173" s="36">
        <f>K167-K172</f>
        <v>168</v>
      </c>
      <c r="L173" s="53">
        <f>AVERAGE(J87,J101)</f>
        <v>0.98622023809523807</v>
      </c>
    </row>
    <row r="174" spans="1:12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I174" si="100">(D167-D168-D170-D171)/D167</f>
        <v>0</v>
      </c>
      <c r="E174" s="42">
        <f t="shared" si="100"/>
        <v>0</v>
      </c>
      <c r="F174" s="42">
        <f t="shared" si="100"/>
        <v>0</v>
      </c>
      <c r="G174" s="42">
        <f t="shared" si="100"/>
        <v>0</v>
      </c>
      <c r="H174" s="42">
        <f t="shared" si="100"/>
        <v>0</v>
      </c>
      <c r="I174" s="42">
        <f t="shared" si="100"/>
        <v>0</v>
      </c>
      <c r="J174" s="43">
        <f>(J167-J168-J170-J171)/J167</f>
        <v>0</v>
      </c>
      <c r="K174" s="43">
        <f>(K167-K168-K170-K171)/K167</f>
        <v>1</v>
      </c>
    </row>
    <row r="175" spans="1:12" x14ac:dyDescent="0.2">
      <c r="A175" s="14"/>
      <c r="B175" s="38" t="s">
        <v>19</v>
      </c>
      <c r="C175" s="42">
        <f t="shared" ref="C175:I175" si="101">(C167-C168-C170-C171-C169)/C167</f>
        <v>0</v>
      </c>
      <c r="D175" s="42">
        <f t="shared" si="101"/>
        <v>0</v>
      </c>
      <c r="E175" s="42">
        <f t="shared" si="101"/>
        <v>0</v>
      </c>
      <c r="F175" s="42">
        <f t="shared" si="101"/>
        <v>0</v>
      </c>
      <c r="G175" s="42">
        <f t="shared" si="101"/>
        <v>0</v>
      </c>
      <c r="H175" s="42">
        <f t="shared" si="101"/>
        <v>0</v>
      </c>
      <c r="I175" s="46">
        <f t="shared" si="101"/>
        <v>0</v>
      </c>
      <c r="J175" s="52">
        <f>(J167-J168-J170-J171-J169)/J167</f>
        <v>0</v>
      </c>
      <c r="K175" s="47">
        <f>(K167-K168-K170-K171-K169)/K167</f>
        <v>1</v>
      </c>
    </row>
    <row r="176" spans="1:12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2">IF(C177&lt;1,C167,C167-C168-C169-C170-C171/C177)/24</f>
        <v>1</v>
      </c>
      <c r="D178" s="58">
        <f t="shared" si="102"/>
        <v>1</v>
      </c>
      <c r="E178" s="58">
        <f t="shared" si="102"/>
        <v>1</v>
      </c>
      <c r="F178" s="58">
        <f t="shared" si="102"/>
        <v>1</v>
      </c>
      <c r="G178" s="58">
        <f t="shared" si="102"/>
        <v>1</v>
      </c>
      <c r="H178" s="58">
        <f t="shared" si="102"/>
        <v>1</v>
      </c>
      <c r="I178" s="59">
        <f t="shared" si="102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3">IF(C176=0,C175,((C167-C168-C170-C171-C169)/C167)/C176)</f>
        <v>0</v>
      </c>
      <c r="D179" s="25">
        <f t="shared" si="103"/>
        <v>0</v>
      </c>
      <c r="E179" s="25">
        <f t="shared" si="103"/>
        <v>0</v>
      </c>
      <c r="F179" s="25">
        <f t="shared" si="103"/>
        <v>0</v>
      </c>
      <c r="G179" s="25">
        <f t="shared" si="103"/>
        <v>0</v>
      </c>
      <c r="H179" s="25">
        <f t="shared" si="103"/>
        <v>0</v>
      </c>
      <c r="I179" s="45">
        <f t="shared" si="103"/>
        <v>0</v>
      </c>
      <c r="J179" s="44">
        <f>IF(J176=0,J175,((J167-J168-J170-J171-J169)/J167)/J176)</f>
        <v>0</v>
      </c>
      <c r="K179" s="44">
        <f>IF(K176=0,K175,((K167-K168-K170-K171-K169)/K167)/K176)</f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4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04"/>
        <v>168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04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4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4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05">C182+C184+C185</f>
        <v>24</v>
      </c>
      <c r="D186" s="30">
        <f t="shared" si="105"/>
        <v>24</v>
      </c>
      <c r="E186" s="30">
        <f t="shared" si="105"/>
        <v>24</v>
      </c>
      <c r="F186" s="30">
        <f t="shared" si="105"/>
        <v>24</v>
      </c>
      <c r="G186" s="30">
        <f t="shared" si="105"/>
        <v>24</v>
      </c>
      <c r="H186" s="30">
        <f t="shared" si="105"/>
        <v>24</v>
      </c>
      <c r="I186" s="30">
        <f t="shared" si="105"/>
        <v>24</v>
      </c>
      <c r="J186" s="36">
        <f t="shared" si="104"/>
        <v>168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06">C181-C186</f>
        <v>0</v>
      </c>
      <c r="D187" s="30">
        <f t="shared" si="106"/>
        <v>0</v>
      </c>
      <c r="E187" s="30">
        <f t="shared" si="106"/>
        <v>0</v>
      </c>
      <c r="F187" s="30">
        <f t="shared" si="106"/>
        <v>0</v>
      </c>
      <c r="G187" s="30">
        <f t="shared" si="106"/>
        <v>0</v>
      </c>
      <c r="H187" s="30">
        <f t="shared" si="106"/>
        <v>0</v>
      </c>
      <c r="I187" s="30">
        <f t="shared" si="106"/>
        <v>0</v>
      </c>
      <c r="J187" s="36">
        <f t="shared" si="104"/>
        <v>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07">(D181-D182-D184-D185)/D181</f>
        <v>0</v>
      </c>
      <c r="E188" s="42">
        <f t="shared" si="107"/>
        <v>0</v>
      </c>
      <c r="F188" s="42">
        <f t="shared" si="107"/>
        <v>0</v>
      </c>
      <c r="G188" s="42">
        <f t="shared" si="107"/>
        <v>0</v>
      </c>
      <c r="H188" s="42">
        <f t="shared" si="107"/>
        <v>0</v>
      </c>
      <c r="I188" s="42">
        <f t="shared" si="107"/>
        <v>0</v>
      </c>
      <c r="J188" s="43">
        <f>(J181-J182-J184-J185)/J181</f>
        <v>0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08">(C181-C182-C184-C185-C183)/C181</f>
        <v>0</v>
      </c>
      <c r="D189" s="42">
        <f t="shared" si="108"/>
        <v>0</v>
      </c>
      <c r="E189" s="42">
        <f t="shared" si="108"/>
        <v>0</v>
      </c>
      <c r="F189" s="42">
        <f t="shared" si="108"/>
        <v>0</v>
      </c>
      <c r="G189" s="42">
        <f t="shared" si="108"/>
        <v>0</v>
      </c>
      <c r="H189" s="42">
        <f t="shared" si="108"/>
        <v>0</v>
      </c>
      <c r="I189" s="46">
        <f t="shared" si="108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9">IF(C191&lt;1,C181,C181-C182-C183-C184-C185/C191)/24</f>
        <v>1</v>
      </c>
      <c r="D192" s="58">
        <f t="shared" si="109"/>
        <v>1</v>
      </c>
      <c r="E192" s="58">
        <f t="shared" si="109"/>
        <v>1</v>
      </c>
      <c r="F192" s="58">
        <f t="shared" si="109"/>
        <v>1</v>
      </c>
      <c r="G192" s="58">
        <f t="shared" si="109"/>
        <v>1</v>
      </c>
      <c r="H192" s="58">
        <f t="shared" si="109"/>
        <v>1</v>
      </c>
      <c r="I192" s="59">
        <f t="shared" si="109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0">IF(C190=0,C189,((C181-C182-C184-C185-C183)/C181)/C190)</f>
        <v>0</v>
      </c>
      <c r="D193" s="25">
        <f t="shared" si="110"/>
        <v>0</v>
      </c>
      <c r="E193" s="25">
        <f t="shared" si="110"/>
        <v>0</v>
      </c>
      <c r="F193" s="25">
        <f t="shared" si="110"/>
        <v>0</v>
      </c>
      <c r="G193" s="25">
        <f t="shared" si="110"/>
        <v>0</v>
      </c>
      <c r="H193" s="25">
        <f t="shared" si="110"/>
        <v>0</v>
      </c>
      <c r="I193" s="45">
        <f t="shared" si="110"/>
        <v>0</v>
      </c>
      <c r="J193" s="44">
        <f t="shared" ref="J193:K193" si="111">IF(J190=0,J189,((J181-J182-J184-J185-J183)/J181)/J190)</f>
        <v>0</v>
      </c>
      <c r="K193" s="44">
        <f t="shared" si="111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8" spans="1:11" x14ac:dyDescent="0.2">
      <c r="J198" s="53">
        <f>AVERAGE(J188,J174,J160,J146,J132,J116)</f>
        <v>0.5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163"/>
  <dimension ref="A1:P194"/>
  <sheetViews>
    <sheetView showGridLines="0" zoomScaleNormal="100" workbookViewId="0">
      <selection activeCell="N12" sqref="N1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5" width="9.140625" style="4"/>
    <col min="16" max="16" width="10" style="4" bestFit="1" customWidth="1"/>
    <col min="17" max="17" width="16.42578125" style="4" bestFit="1" customWidth="1"/>
    <col min="18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Week26!F1+1</f>
        <v>27</v>
      </c>
      <c r="G1" s="62">
        <f>Week26!G1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Week26!I3+1</f>
        <v>43645</v>
      </c>
      <c r="D3" s="51">
        <f t="shared" ref="D3:I3" si="0">C3+1</f>
        <v>43646</v>
      </c>
      <c r="E3" s="51">
        <f t="shared" si="0"/>
        <v>43647</v>
      </c>
      <c r="F3" s="51">
        <f t="shared" si="0"/>
        <v>43648</v>
      </c>
      <c r="G3" s="51">
        <f t="shared" si="0"/>
        <v>43649</v>
      </c>
      <c r="H3" s="51">
        <f t="shared" si="0"/>
        <v>43650</v>
      </c>
      <c r="I3" s="51">
        <f t="shared" si="0"/>
        <v>43651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0.03</v>
      </c>
      <c r="G7" s="29">
        <v>0</v>
      </c>
      <c r="H7" s="29">
        <v>0</v>
      </c>
      <c r="I7" s="29">
        <v>0</v>
      </c>
      <c r="J7" s="33">
        <f t="shared" si="1"/>
        <v>0.03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f>11+(15/60)</f>
        <v>11.25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11.25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11.25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11.25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12.75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156.75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0.53125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>(J5-J6-J8-J9)/J5</f>
        <v>0.9330357142857143</v>
      </c>
      <c r="K12" s="43">
        <f>(K5-K6-K8-K9)/K5</f>
        <v>1</v>
      </c>
      <c r="L12" s="53">
        <f>AVERAGE(J12,J26,J40)</f>
        <v>0.92053571428571423</v>
      </c>
      <c r="N12" s="53">
        <f>AVERAGE(J12,J26,J40,J56,J70,J86,J100)</f>
        <v>0.92422335600907035</v>
      </c>
    </row>
    <row r="13" spans="1:15" x14ac:dyDescent="0.2">
      <c r="A13" s="14"/>
      <c r="B13" s="38" t="s">
        <v>19</v>
      </c>
      <c r="C13" s="42">
        <f t="shared" ref="C13:I13" si="5">(C5-C6-C8-C9-C7)/C5</f>
        <v>0.53125</v>
      </c>
      <c r="D13" s="42">
        <f t="shared" si="5"/>
        <v>1</v>
      </c>
      <c r="E13" s="42">
        <f t="shared" si="5"/>
        <v>1</v>
      </c>
      <c r="F13" s="42">
        <f t="shared" si="5"/>
        <v>0.99874999999999992</v>
      </c>
      <c r="G13" s="42">
        <f t="shared" si="5"/>
        <v>1</v>
      </c>
      <c r="H13" s="42">
        <f t="shared" si="5"/>
        <v>1</v>
      </c>
      <c r="I13" s="46">
        <f t="shared" si="5"/>
        <v>1</v>
      </c>
      <c r="J13" s="52">
        <f>(J5-J6-J8-J9-J7)/J5</f>
        <v>0.93285714285714283</v>
      </c>
      <c r="K13" s="47">
        <f>(K5-K6-K8-K9-K7)/K5</f>
        <v>1</v>
      </c>
      <c r="L13" s="53">
        <f>AVERAGE(J13,J27,J41)</f>
        <v>0.91289682539682548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  <c r="O15" s="4">
        <f>53/60</f>
        <v>0.8833333333333333</v>
      </c>
    </row>
    <row r="16" spans="1:15" x14ac:dyDescent="0.2">
      <c r="A16" s="16"/>
      <c r="B16" s="57" t="s">
        <v>25</v>
      </c>
      <c r="C16" s="58">
        <f t="shared" ref="C16:I16" si="6">IF(C15&lt;1,C5,C5-C6-C7-C8-C9/C15)/24</f>
        <v>1</v>
      </c>
      <c r="D16" s="58">
        <f t="shared" si="6"/>
        <v>1</v>
      </c>
      <c r="E16" s="58">
        <f t="shared" si="6"/>
        <v>1</v>
      </c>
      <c r="F16" s="58">
        <f t="shared" si="6"/>
        <v>1</v>
      </c>
      <c r="G16" s="58">
        <f t="shared" si="6"/>
        <v>1</v>
      </c>
      <c r="H16" s="58">
        <f t="shared" si="6"/>
        <v>1</v>
      </c>
      <c r="I16" s="59">
        <f t="shared" si="6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7">IF(C14=0,C13,((C5-C6-C8-C9-C7)/C5)/C14)</f>
        <v>0.53125</v>
      </c>
      <c r="D17" s="25">
        <f t="shared" si="7"/>
        <v>1</v>
      </c>
      <c r="E17" s="25">
        <f t="shared" si="7"/>
        <v>1</v>
      </c>
      <c r="F17" s="25">
        <f t="shared" si="7"/>
        <v>0.99874999999999992</v>
      </c>
      <c r="G17" s="25">
        <f t="shared" si="7"/>
        <v>1</v>
      </c>
      <c r="H17" s="25">
        <f t="shared" si="7"/>
        <v>1</v>
      </c>
      <c r="I17" s="45">
        <f t="shared" si="7"/>
        <v>1</v>
      </c>
      <c r="J17" s="44">
        <f>IF(J14=0,J13,((J5-J6-J8-J9-J7)/J5)/J14)</f>
        <v>0.93285714285714283</v>
      </c>
      <c r="K17" s="44">
        <f>IF(K14=0,K13,((K5-K6-K8-K9-K7)/K5)/K14)</f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8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8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8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8"/>
        <v>0</v>
      </c>
      <c r="K22" s="35">
        <v>0</v>
      </c>
    </row>
    <row r="23" spans="1:14" x14ac:dyDescent="0.2">
      <c r="A23" s="12"/>
      <c r="B23" s="13" t="s">
        <v>17</v>
      </c>
      <c r="C23" s="29">
        <f>10+(11/60)</f>
        <v>10.183333333333334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8"/>
        <v>10.183333333333334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9">C20+C22+C23</f>
        <v>10.183333333333334</v>
      </c>
      <c r="D24" s="30">
        <f t="shared" si="9"/>
        <v>0</v>
      </c>
      <c r="E24" s="30">
        <f t="shared" si="9"/>
        <v>0</v>
      </c>
      <c r="F24" s="30">
        <f t="shared" si="9"/>
        <v>0</v>
      </c>
      <c r="G24" s="30">
        <f t="shared" si="9"/>
        <v>0</v>
      </c>
      <c r="H24" s="30">
        <f t="shared" si="9"/>
        <v>0</v>
      </c>
      <c r="I24" s="30">
        <f t="shared" si="9"/>
        <v>0</v>
      </c>
      <c r="J24" s="36">
        <f t="shared" si="8"/>
        <v>10.183333333333334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0">C19-C24</f>
        <v>13.816666666666666</v>
      </c>
      <c r="D25" s="30">
        <f t="shared" si="10"/>
        <v>24</v>
      </c>
      <c r="E25" s="30">
        <f t="shared" si="10"/>
        <v>24</v>
      </c>
      <c r="F25" s="30">
        <f t="shared" si="10"/>
        <v>24</v>
      </c>
      <c r="G25" s="30">
        <f t="shared" si="10"/>
        <v>24</v>
      </c>
      <c r="H25" s="30">
        <f t="shared" si="10"/>
        <v>24</v>
      </c>
      <c r="I25" s="30">
        <f t="shared" si="10"/>
        <v>24</v>
      </c>
      <c r="J25" s="36">
        <f t="shared" si="8"/>
        <v>157.81666666666666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0.5756944444444444</v>
      </c>
      <c r="D26" s="42">
        <f t="shared" ref="D26:I26" si="11">(D19-D20-D22-D23)/D19</f>
        <v>1</v>
      </c>
      <c r="E26" s="42">
        <f t="shared" si="11"/>
        <v>1</v>
      </c>
      <c r="F26" s="42">
        <f t="shared" si="11"/>
        <v>1</v>
      </c>
      <c r="G26" s="42">
        <f t="shared" si="11"/>
        <v>1</v>
      </c>
      <c r="H26" s="42">
        <f t="shared" si="11"/>
        <v>1</v>
      </c>
      <c r="I26" s="42">
        <f t="shared" si="11"/>
        <v>1</v>
      </c>
      <c r="J26" s="43">
        <f>(J19-J20-J22-J23)/J19</f>
        <v>0.93938492063492063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2">(C19-C20-C22-C23-C21)/C19</f>
        <v>0.5756944444444444</v>
      </c>
      <c r="D27" s="42">
        <f t="shared" si="12"/>
        <v>1</v>
      </c>
      <c r="E27" s="42">
        <f t="shared" si="12"/>
        <v>1</v>
      </c>
      <c r="F27" s="42">
        <f t="shared" si="12"/>
        <v>1</v>
      </c>
      <c r="G27" s="42">
        <f t="shared" si="12"/>
        <v>1</v>
      </c>
      <c r="H27" s="42">
        <f t="shared" si="12"/>
        <v>1</v>
      </c>
      <c r="I27" s="46">
        <f t="shared" si="12"/>
        <v>1</v>
      </c>
      <c r="J27" s="52">
        <f>(J19-J20-J22-J23-J21)/J19</f>
        <v>0.93938492063492063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3">IF(C29&lt;1,C19,C19-C20-C21-C22-C23/C29)/24</f>
        <v>1</v>
      </c>
      <c r="D30" s="58">
        <f t="shared" si="13"/>
        <v>1</v>
      </c>
      <c r="E30" s="58">
        <f t="shared" si="13"/>
        <v>1</v>
      </c>
      <c r="F30" s="58">
        <f t="shared" si="13"/>
        <v>1</v>
      </c>
      <c r="G30" s="58">
        <f t="shared" si="13"/>
        <v>1</v>
      </c>
      <c r="H30" s="58">
        <f t="shared" si="13"/>
        <v>1</v>
      </c>
      <c r="I30" s="59">
        <f t="shared" si="13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4">IF(C28=0,C27,((C19-C20-C22-C23-C21)/C19)/C28)</f>
        <v>0.5756944444444444</v>
      </c>
      <c r="D31" s="25">
        <f t="shared" si="14"/>
        <v>1</v>
      </c>
      <c r="E31" s="25">
        <f t="shared" si="14"/>
        <v>1</v>
      </c>
      <c r="F31" s="25">
        <f t="shared" si="14"/>
        <v>1</v>
      </c>
      <c r="G31" s="25">
        <f t="shared" si="14"/>
        <v>1</v>
      </c>
      <c r="H31" s="25">
        <f t="shared" si="14"/>
        <v>1</v>
      </c>
      <c r="I31" s="45">
        <f t="shared" si="14"/>
        <v>1</v>
      </c>
      <c r="J31" s="44">
        <f>IF(J28=0,J27,((J19-J20-J22-J23-J21)/J19)/J28)</f>
        <v>0.93938492063492063</v>
      </c>
      <c r="K31" s="44">
        <f>IF(K28=0,K27,((K19-K20-K22-K23-K21)/K19)/K28)</f>
        <v>1</v>
      </c>
      <c r="L31" s="55">
        <f>(J28+J40+J56+J72+J116)/5</f>
        <v>0.56571428571428561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6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5">SUM(C33:I33)</f>
        <v>168</v>
      </c>
      <c r="K33" s="32">
        <v>168</v>
      </c>
      <c r="N33" s="31"/>
    </row>
    <row r="34" spans="1:16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5"/>
        <v>0</v>
      </c>
      <c r="K34" s="33">
        <v>0</v>
      </c>
      <c r="O34" s="67"/>
      <c r="P34" s="68"/>
    </row>
    <row r="35" spans="1:16" x14ac:dyDescent="0.2">
      <c r="A35" s="12"/>
      <c r="B35" s="13" t="s">
        <v>14</v>
      </c>
      <c r="C35" s="29">
        <v>0</v>
      </c>
      <c r="D35" s="29">
        <v>3.57</v>
      </c>
      <c r="E35" s="29">
        <v>0.25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5"/>
        <v>3.82</v>
      </c>
      <c r="K35" s="33">
        <v>0</v>
      </c>
    </row>
    <row r="36" spans="1:16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5"/>
        <v>0</v>
      </c>
      <c r="K36" s="33">
        <v>0</v>
      </c>
    </row>
    <row r="37" spans="1:16" x14ac:dyDescent="0.2">
      <c r="A37" s="12"/>
      <c r="B37" s="13" t="s">
        <v>17</v>
      </c>
      <c r="C37" s="29">
        <f>18+(37/60)</f>
        <v>18.616666666666667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5"/>
        <v>18.616666666666667</v>
      </c>
      <c r="K37" s="33">
        <v>0</v>
      </c>
    </row>
    <row r="38" spans="1:16" x14ac:dyDescent="0.2">
      <c r="A38" s="14"/>
      <c r="B38" s="15" t="s">
        <v>11</v>
      </c>
      <c r="C38" s="30">
        <f t="shared" ref="C38:I38" si="16">C34+C36+C37</f>
        <v>18.616666666666667</v>
      </c>
      <c r="D38" s="30">
        <f t="shared" si="16"/>
        <v>0</v>
      </c>
      <c r="E38" s="30">
        <f t="shared" si="16"/>
        <v>0</v>
      </c>
      <c r="F38" s="30">
        <f t="shared" si="16"/>
        <v>0</v>
      </c>
      <c r="G38" s="30">
        <f t="shared" si="16"/>
        <v>0</v>
      </c>
      <c r="H38" s="30">
        <f t="shared" si="16"/>
        <v>0</v>
      </c>
      <c r="I38" s="30">
        <f t="shared" si="16"/>
        <v>0</v>
      </c>
      <c r="J38" s="34">
        <f t="shared" si="15"/>
        <v>18.616666666666667</v>
      </c>
      <c r="K38" s="34">
        <f>K34+K36+K37</f>
        <v>0</v>
      </c>
      <c r="L38" s="55">
        <f>(K12+K24+K38+K54+K68)/5</f>
        <v>0.2</v>
      </c>
    </row>
    <row r="39" spans="1:16" x14ac:dyDescent="0.2">
      <c r="A39" s="14"/>
      <c r="B39" s="15" t="s">
        <v>1</v>
      </c>
      <c r="C39" s="30">
        <f t="shared" ref="C39:I39" si="17">C33-C38</f>
        <v>5.3833333333333329</v>
      </c>
      <c r="D39" s="30">
        <f t="shared" si="17"/>
        <v>24</v>
      </c>
      <c r="E39" s="30">
        <f t="shared" si="17"/>
        <v>24</v>
      </c>
      <c r="F39" s="30">
        <f t="shared" si="17"/>
        <v>24</v>
      </c>
      <c r="G39" s="30">
        <f t="shared" si="17"/>
        <v>24</v>
      </c>
      <c r="H39" s="30">
        <f t="shared" si="17"/>
        <v>24</v>
      </c>
      <c r="I39" s="30">
        <f t="shared" si="17"/>
        <v>24</v>
      </c>
      <c r="J39" s="34">
        <f t="shared" si="15"/>
        <v>149.38333333333333</v>
      </c>
      <c r="K39" s="34">
        <f>K33-K38</f>
        <v>168</v>
      </c>
    </row>
    <row r="40" spans="1:16" x14ac:dyDescent="0.2">
      <c r="A40" s="14"/>
      <c r="B40" s="38" t="s">
        <v>18</v>
      </c>
      <c r="C40" s="42">
        <f>((C33-C34-C36-C37)/C33)*100%</f>
        <v>0.22430555555555554</v>
      </c>
      <c r="D40" s="42">
        <f t="shared" ref="D40:I40" si="18">(D33-D34-D36-D37)/D33</f>
        <v>1</v>
      </c>
      <c r="E40" s="42">
        <f t="shared" si="18"/>
        <v>1</v>
      </c>
      <c r="F40" s="42">
        <f t="shared" si="18"/>
        <v>1</v>
      </c>
      <c r="G40" s="42">
        <f t="shared" si="18"/>
        <v>1</v>
      </c>
      <c r="H40" s="42">
        <f t="shared" si="18"/>
        <v>1</v>
      </c>
      <c r="I40" s="42">
        <f t="shared" si="18"/>
        <v>1</v>
      </c>
      <c r="J40" s="43">
        <f>(J33-J34-J36-J37)/J33</f>
        <v>0.88918650793650789</v>
      </c>
      <c r="K40" s="43">
        <f>(K33-K34-K36-K37)/K33</f>
        <v>1</v>
      </c>
    </row>
    <row r="41" spans="1:16" x14ac:dyDescent="0.2">
      <c r="A41" s="14"/>
      <c r="B41" s="38" t="s">
        <v>19</v>
      </c>
      <c r="C41" s="42">
        <f t="shared" ref="C41:I41" si="19">(C33-C34-C36-C37-C35)/C33</f>
        <v>0.22430555555555554</v>
      </c>
      <c r="D41" s="42">
        <f t="shared" si="19"/>
        <v>0.85124999999999995</v>
      </c>
      <c r="E41" s="42">
        <f t="shared" si="19"/>
        <v>0.98958333333333337</v>
      </c>
      <c r="F41" s="42">
        <f t="shared" si="19"/>
        <v>1</v>
      </c>
      <c r="G41" s="42">
        <f t="shared" si="19"/>
        <v>1</v>
      </c>
      <c r="H41" s="42">
        <f t="shared" si="19"/>
        <v>1</v>
      </c>
      <c r="I41" s="46">
        <f t="shared" si="19"/>
        <v>1</v>
      </c>
      <c r="J41" s="52">
        <f>(J33-J34-J36-J37-J35)/J33</f>
        <v>0.86644841269841266</v>
      </c>
      <c r="K41" s="47">
        <f>(K33-K34-K36-K37-K35)/K33</f>
        <v>1</v>
      </c>
    </row>
    <row r="42" spans="1:16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6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6" x14ac:dyDescent="0.2">
      <c r="A44" s="16"/>
      <c r="B44" s="57" t="s">
        <v>25</v>
      </c>
      <c r="C44" s="58">
        <f t="shared" ref="C44:I44" si="20">IF(C43&lt;1,C33,C33-C34-C35-C36-C37/C43)/24</f>
        <v>1</v>
      </c>
      <c r="D44" s="58">
        <f t="shared" si="20"/>
        <v>1</v>
      </c>
      <c r="E44" s="58">
        <f t="shared" si="20"/>
        <v>1</v>
      </c>
      <c r="F44" s="58">
        <f t="shared" si="20"/>
        <v>1</v>
      </c>
      <c r="G44" s="58">
        <f t="shared" si="20"/>
        <v>1</v>
      </c>
      <c r="H44" s="58">
        <f t="shared" si="20"/>
        <v>1</v>
      </c>
      <c r="I44" s="59">
        <f t="shared" si="20"/>
        <v>1</v>
      </c>
      <c r="J44" s="60">
        <f>SUM(C44:I44)</f>
        <v>7</v>
      </c>
      <c r="K44" s="61">
        <v>7</v>
      </c>
    </row>
    <row r="45" spans="1:16" ht="13.5" thickBot="1" x14ac:dyDescent="0.25">
      <c r="A45" s="37"/>
      <c r="B45" s="3" t="s">
        <v>15</v>
      </c>
      <c r="C45" s="25">
        <f t="shared" ref="C45:I45" si="21">IF(C42=0,C41,((C33-C34-C36-C37-C35)/C33)/C42)</f>
        <v>0.22430555555555554</v>
      </c>
      <c r="D45" s="25">
        <f t="shared" si="21"/>
        <v>0.85124999999999995</v>
      </c>
      <c r="E45" s="25">
        <f t="shared" si="21"/>
        <v>0.98958333333333337</v>
      </c>
      <c r="F45" s="25">
        <f t="shared" si="21"/>
        <v>1</v>
      </c>
      <c r="G45" s="25">
        <f t="shared" si="21"/>
        <v>1</v>
      </c>
      <c r="H45" s="25">
        <f t="shared" si="21"/>
        <v>1</v>
      </c>
      <c r="I45" s="45">
        <f t="shared" si="21"/>
        <v>1</v>
      </c>
      <c r="J45" s="44">
        <f t="shared" ref="J45:K45" si="22">IF(J42=0,J41,((J33-J34-J36-J37-J35)/J33)/J42)</f>
        <v>0.86644841269841266</v>
      </c>
      <c r="K45" s="44">
        <f t="shared" si="22"/>
        <v>1</v>
      </c>
    </row>
    <row r="46" spans="1:16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6" ht="13.5" thickTop="1" x14ac:dyDescent="0.2">
      <c r="A47" s="21"/>
      <c r="B47" s="5"/>
      <c r="C47" s="51">
        <f>C3</f>
        <v>43645</v>
      </c>
      <c r="D47" s="51">
        <f t="shared" ref="D47:I47" si="23">C47+1</f>
        <v>43646</v>
      </c>
      <c r="E47" s="51">
        <f t="shared" si="23"/>
        <v>43647</v>
      </c>
      <c r="F47" s="51">
        <f t="shared" si="23"/>
        <v>43648</v>
      </c>
      <c r="G47" s="51">
        <f t="shared" si="23"/>
        <v>43649</v>
      </c>
      <c r="H47" s="51">
        <f t="shared" si="23"/>
        <v>43650</v>
      </c>
      <c r="I47" s="51">
        <f t="shared" si="23"/>
        <v>43651</v>
      </c>
      <c r="J47" s="20" t="s">
        <v>12</v>
      </c>
      <c r="K47" s="20"/>
    </row>
    <row r="48" spans="1:16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3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4">SUM(C49:I49)</f>
        <v>168</v>
      </c>
      <c r="K49" s="27">
        <v>168</v>
      </c>
    </row>
    <row r="50" spans="1:13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4"/>
        <v>0</v>
      </c>
      <c r="K50" s="35">
        <v>0</v>
      </c>
    </row>
    <row r="51" spans="1:13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4"/>
        <v>0</v>
      </c>
      <c r="K51" s="35">
        <v>0</v>
      </c>
      <c r="M51" s="4">
        <f>52-39</f>
        <v>13</v>
      </c>
    </row>
    <row r="52" spans="1:13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4"/>
        <v>0</v>
      </c>
      <c r="K52" s="35">
        <v>0</v>
      </c>
      <c r="L52" s="31"/>
      <c r="M52" s="4">
        <f>M51/60</f>
        <v>0.21666666666666667</v>
      </c>
    </row>
    <row r="53" spans="1:13" x14ac:dyDescent="0.2">
      <c r="A53" s="12"/>
      <c r="B53" s="13" t="s">
        <v>17</v>
      </c>
      <c r="C53" s="29">
        <f>10+(11/60)</f>
        <v>10.183333333333334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4"/>
        <v>10.183333333333334</v>
      </c>
      <c r="K53" s="35">
        <v>0</v>
      </c>
    </row>
    <row r="54" spans="1:13" x14ac:dyDescent="0.2">
      <c r="A54" s="14"/>
      <c r="B54" s="15" t="s">
        <v>11</v>
      </c>
      <c r="C54" s="30">
        <f t="shared" ref="C54:I54" si="25">C50+C52+C53</f>
        <v>10.183333333333334</v>
      </c>
      <c r="D54" s="30">
        <f t="shared" si="25"/>
        <v>0</v>
      </c>
      <c r="E54" s="30">
        <f t="shared" si="25"/>
        <v>0</v>
      </c>
      <c r="F54" s="30">
        <f t="shared" si="25"/>
        <v>0</v>
      </c>
      <c r="G54" s="30">
        <f t="shared" si="25"/>
        <v>0</v>
      </c>
      <c r="H54" s="30">
        <f t="shared" si="25"/>
        <v>0</v>
      </c>
      <c r="I54" s="30">
        <f t="shared" si="25"/>
        <v>0</v>
      </c>
      <c r="J54" s="36">
        <f t="shared" si="24"/>
        <v>10.183333333333334</v>
      </c>
      <c r="K54" s="36">
        <f>K50+K52+K53</f>
        <v>0</v>
      </c>
    </row>
    <row r="55" spans="1:13" x14ac:dyDescent="0.2">
      <c r="A55" s="14"/>
      <c r="B55" s="15" t="s">
        <v>1</v>
      </c>
      <c r="C55" s="30">
        <f t="shared" ref="C55:I55" si="26">C49-C54</f>
        <v>13.816666666666666</v>
      </c>
      <c r="D55" s="30">
        <f t="shared" si="26"/>
        <v>24</v>
      </c>
      <c r="E55" s="30">
        <f t="shared" si="26"/>
        <v>24</v>
      </c>
      <c r="F55" s="30">
        <f t="shared" si="26"/>
        <v>24</v>
      </c>
      <c r="G55" s="30">
        <f t="shared" si="26"/>
        <v>24</v>
      </c>
      <c r="H55" s="30">
        <f t="shared" si="26"/>
        <v>24</v>
      </c>
      <c r="I55" s="30">
        <f t="shared" si="26"/>
        <v>24</v>
      </c>
      <c r="J55" s="36">
        <f t="shared" si="24"/>
        <v>157.81666666666666</v>
      </c>
      <c r="K55" s="36">
        <f>K49-K54</f>
        <v>168</v>
      </c>
    </row>
    <row r="56" spans="1:13" x14ac:dyDescent="0.2">
      <c r="A56" s="14"/>
      <c r="B56" s="38" t="s">
        <v>18</v>
      </c>
      <c r="C56" s="42">
        <f>((C49-C50-C52-C53)/C49)*100%</f>
        <v>0.5756944444444444</v>
      </c>
      <c r="D56" s="42">
        <f t="shared" ref="D56:I56" si="27">(D49-D50-D52-D53)/D49</f>
        <v>1</v>
      </c>
      <c r="E56" s="42">
        <f t="shared" si="27"/>
        <v>1</v>
      </c>
      <c r="F56" s="42">
        <f t="shared" si="27"/>
        <v>1</v>
      </c>
      <c r="G56" s="42">
        <f t="shared" si="27"/>
        <v>1</v>
      </c>
      <c r="H56" s="42">
        <f t="shared" si="27"/>
        <v>1</v>
      </c>
      <c r="I56" s="42">
        <f t="shared" si="27"/>
        <v>1</v>
      </c>
      <c r="J56" s="43">
        <f>(J49-J50-J52-J53)/J49</f>
        <v>0.93938492063492063</v>
      </c>
      <c r="K56" s="43">
        <f>(K49-K50-K52-K53)/K49</f>
        <v>1</v>
      </c>
      <c r="L56" s="53">
        <f>AVERAGE(J56,J70)</f>
        <v>0.94028769841269844</v>
      </c>
    </row>
    <row r="57" spans="1:13" x14ac:dyDescent="0.2">
      <c r="A57" s="14"/>
      <c r="B57" s="38" t="s">
        <v>19</v>
      </c>
      <c r="C57" s="42">
        <f t="shared" ref="C57:I57" si="28">(C49-C50-C52-C53-C51)/C49</f>
        <v>0.5756944444444444</v>
      </c>
      <c r="D57" s="42">
        <f t="shared" si="28"/>
        <v>1</v>
      </c>
      <c r="E57" s="42">
        <f t="shared" si="28"/>
        <v>1</v>
      </c>
      <c r="F57" s="42">
        <f t="shared" si="28"/>
        <v>1</v>
      </c>
      <c r="G57" s="42">
        <f t="shared" si="28"/>
        <v>1</v>
      </c>
      <c r="H57" s="42">
        <f t="shared" si="28"/>
        <v>1</v>
      </c>
      <c r="I57" s="46">
        <f t="shared" si="28"/>
        <v>1</v>
      </c>
      <c r="J57" s="52">
        <f>(J49-J50-J52-J53-J51)/J49</f>
        <v>0.93938492063492063</v>
      </c>
      <c r="K57" s="47">
        <f>(K49-K50-K52-K53-K51)/K49</f>
        <v>1</v>
      </c>
      <c r="L57" s="53">
        <f>AVERAGE(J57,J71)</f>
        <v>0.94028769841269844</v>
      </c>
    </row>
    <row r="58" spans="1:13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3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3" x14ac:dyDescent="0.2">
      <c r="A60" s="16"/>
      <c r="B60" s="57" t="s">
        <v>25</v>
      </c>
      <c r="C60" s="58">
        <f t="shared" ref="C60:I60" si="29">IF(C59&lt;1,C49,C49-C50-C51-C52-C53/C59)/24</f>
        <v>1</v>
      </c>
      <c r="D60" s="58">
        <f t="shared" si="29"/>
        <v>1</v>
      </c>
      <c r="E60" s="58">
        <f t="shared" si="29"/>
        <v>1</v>
      </c>
      <c r="F60" s="58">
        <f t="shared" si="29"/>
        <v>1</v>
      </c>
      <c r="G60" s="58">
        <f t="shared" si="29"/>
        <v>1</v>
      </c>
      <c r="H60" s="58">
        <f t="shared" si="29"/>
        <v>1</v>
      </c>
      <c r="I60" s="59">
        <f t="shared" si="29"/>
        <v>1</v>
      </c>
      <c r="J60" s="60">
        <f>SUM(C60:I60)</f>
        <v>7</v>
      </c>
      <c r="K60" s="61">
        <v>7</v>
      </c>
    </row>
    <row r="61" spans="1:13" x14ac:dyDescent="0.2">
      <c r="A61" s="41"/>
      <c r="B61" s="1" t="s">
        <v>15</v>
      </c>
      <c r="C61" s="25">
        <f t="shared" ref="C61:I61" si="30">IF(C58=0,C57,((C49-C50-C52-C53-C51)/C49)/C58)</f>
        <v>0.5756944444444444</v>
      </c>
      <c r="D61" s="25">
        <f t="shared" si="30"/>
        <v>1</v>
      </c>
      <c r="E61" s="25">
        <f t="shared" si="30"/>
        <v>1</v>
      </c>
      <c r="F61" s="25">
        <f t="shared" si="30"/>
        <v>1</v>
      </c>
      <c r="G61" s="25">
        <f t="shared" si="30"/>
        <v>1</v>
      </c>
      <c r="H61" s="25">
        <f t="shared" si="30"/>
        <v>1</v>
      </c>
      <c r="I61" s="45">
        <f t="shared" si="30"/>
        <v>1</v>
      </c>
      <c r="J61" s="44">
        <f>IF(J58=0,J57,((J49-J50-J52-J53-J51)/J49)/J58)</f>
        <v>0.93938492063492063</v>
      </c>
      <c r="K61" s="44">
        <f>IF(K58=0,K57,((K49-K50-K52-K53-K51)/K49)/K58)</f>
        <v>1</v>
      </c>
    </row>
    <row r="62" spans="1:13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3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1">SUM(C63:I63)</f>
        <v>168</v>
      </c>
      <c r="K63" s="27">
        <v>168</v>
      </c>
    </row>
    <row r="64" spans="1:13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1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1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1"/>
        <v>0</v>
      </c>
      <c r="K66" s="35">
        <v>0</v>
      </c>
    </row>
    <row r="67" spans="1:12" x14ac:dyDescent="0.2">
      <c r="A67" s="12"/>
      <c r="B67" s="13" t="s">
        <v>17</v>
      </c>
      <c r="C67" s="29">
        <v>9.8800000000000008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1"/>
        <v>9.8800000000000008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2">C64+C66+C67</f>
        <v>9.8800000000000008</v>
      </c>
      <c r="D68" s="30">
        <f t="shared" si="32"/>
        <v>0</v>
      </c>
      <c r="E68" s="30">
        <f t="shared" si="32"/>
        <v>0</v>
      </c>
      <c r="F68" s="30">
        <f t="shared" si="32"/>
        <v>0</v>
      </c>
      <c r="G68" s="30">
        <f t="shared" si="32"/>
        <v>0</v>
      </c>
      <c r="H68" s="30">
        <f t="shared" si="32"/>
        <v>0</v>
      </c>
      <c r="I68" s="30">
        <f t="shared" si="32"/>
        <v>0</v>
      </c>
      <c r="J68" s="36">
        <f t="shared" si="31"/>
        <v>9.8800000000000008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3">C63-C68</f>
        <v>14.12</v>
      </c>
      <c r="D69" s="30">
        <f t="shared" si="33"/>
        <v>24</v>
      </c>
      <c r="E69" s="30">
        <f t="shared" si="33"/>
        <v>24</v>
      </c>
      <c r="F69" s="30">
        <f t="shared" si="33"/>
        <v>24</v>
      </c>
      <c r="G69" s="30">
        <f t="shared" si="33"/>
        <v>24</v>
      </c>
      <c r="H69" s="30">
        <f t="shared" si="33"/>
        <v>24</v>
      </c>
      <c r="I69" s="30">
        <f t="shared" si="33"/>
        <v>24</v>
      </c>
      <c r="J69" s="36">
        <f t="shared" si="31"/>
        <v>158.12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0.58833333333333326</v>
      </c>
      <c r="D70" s="42">
        <f t="shared" ref="D70:I70" si="34">(D63-D64-D66-D67)/D63</f>
        <v>1</v>
      </c>
      <c r="E70" s="42">
        <f t="shared" si="34"/>
        <v>1</v>
      </c>
      <c r="F70" s="42">
        <f t="shared" si="34"/>
        <v>1</v>
      </c>
      <c r="G70" s="42">
        <f t="shared" si="34"/>
        <v>1</v>
      </c>
      <c r="H70" s="42">
        <f t="shared" si="34"/>
        <v>1</v>
      </c>
      <c r="I70" s="42">
        <f t="shared" si="34"/>
        <v>1</v>
      </c>
      <c r="J70" s="43">
        <f>(J63-J64-J66-J67)/J63</f>
        <v>0.94119047619047624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35">(C63-C64-C66-C67-C65)/C63</f>
        <v>0.58833333333333326</v>
      </c>
      <c r="D71" s="42">
        <f t="shared" si="35"/>
        <v>1</v>
      </c>
      <c r="E71" s="42">
        <f t="shared" si="35"/>
        <v>1</v>
      </c>
      <c r="F71" s="42">
        <f t="shared" si="35"/>
        <v>1</v>
      </c>
      <c r="G71" s="42">
        <f t="shared" si="35"/>
        <v>1</v>
      </c>
      <c r="H71" s="42">
        <f t="shared" si="35"/>
        <v>1</v>
      </c>
      <c r="I71" s="46">
        <f t="shared" si="35"/>
        <v>1</v>
      </c>
      <c r="J71" s="52">
        <f>(J63-J64-J66-J67-J65)/J63</f>
        <v>0.94119047619047624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36">IF(C73&lt;1,C63,C63-C64-C65-C66-C67/C73)/24</f>
        <v>1</v>
      </c>
      <c r="D74" s="58">
        <f t="shared" si="36"/>
        <v>1</v>
      </c>
      <c r="E74" s="58">
        <f t="shared" si="36"/>
        <v>1</v>
      </c>
      <c r="F74" s="58">
        <f t="shared" si="36"/>
        <v>1</v>
      </c>
      <c r="G74" s="58">
        <f t="shared" si="36"/>
        <v>1</v>
      </c>
      <c r="H74" s="58">
        <f t="shared" si="36"/>
        <v>1</v>
      </c>
      <c r="I74" s="59">
        <f t="shared" si="36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37">IF(C72=0,C71,((C63-C64-C66-C67-C65)/C63)/C72)</f>
        <v>0.58833333333333326</v>
      </c>
      <c r="D75" s="25">
        <f t="shared" si="37"/>
        <v>1</v>
      </c>
      <c r="E75" s="25">
        <f t="shared" si="37"/>
        <v>1</v>
      </c>
      <c r="F75" s="25">
        <f t="shared" si="37"/>
        <v>1</v>
      </c>
      <c r="G75" s="25">
        <f t="shared" si="37"/>
        <v>1</v>
      </c>
      <c r="H75" s="25">
        <f t="shared" si="37"/>
        <v>1</v>
      </c>
      <c r="I75" s="45">
        <f t="shared" si="37"/>
        <v>1</v>
      </c>
      <c r="J75" s="44">
        <f t="shared" ref="J75:K75" si="38">IF(J72=0,J71,((J63-J64-J66-J67-J65)/J63)/J72)</f>
        <v>0.94119047619047624</v>
      </c>
      <c r="K75" s="44">
        <f t="shared" si="38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43645</v>
      </c>
      <c r="D77" s="51">
        <f t="shared" ref="D77:I77" si="39">C77+1</f>
        <v>43646</v>
      </c>
      <c r="E77" s="51">
        <f t="shared" si="39"/>
        <v>43647</v>
      </c>
      <c r="F77" s="51">
        <f t="shared" si="39"/>
        <v>43648</v>
      </c>
      <c r="G77" s="51">
        <f t="shared" si="39"/>
        <v>43649</v>
      </c>
      <c r="H77" s="51">
        <f t="shared" si="39"/>
        <v>43650</v>
      </c>
      <c r="I77" s="51">
        <f t="shared" si="39"/>
        <v>43651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0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0"/>
        <v>0</v>
      </c>
      <c r="K80" s="35">
        <v>0</v>
      </c>
    </row>
    <row r="81" spans="1:16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0.15</v>
      </c>
      <c r="G81" s="29">
        <v>0</v>
      </c>
      <c r="H81" s="29">
        <v>0</v>
      </c>
      <c r="I81" s="29">
        <v>0</v>
      </c>
      <c r="J81" s="35">
        <f t="shared" si="40"/>
        <v>0.15</v>
      </c>
      <c r="K81" s="35">
        <v>0</v>
      </c>
    </row>
    <row r="82" spans="1:16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0"/>
        <v>0</v>
      </c>
      <c r="K82" s="35">
        <v>0</v>
      </c>
    </row>
    <row r="83" spans="1:16" x14ac:dyDescent="0.2">
      <c r="A83" s="12"/>
      <c r="B83" s="13" t="s">
        <v>17</v>
      </c>
      <c r="C83" s="29">
        <f>16+(40/60)</f>
        <v>16.666666666666668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0"/>
        <v>16.666666666666668</v>
      </c>
      <c r="K83" s="35">
        <v>0</v>
      </c>
    </row>
    <row r="84" spans="1:16" x14ac:dyDescent="0.2">
      <c r="A84" s="14"/>
      <c r="B84" s="15" t="s">
        <v>11</v>
      </c>
      <c r="C84" s="30">
        <f t="shared" ref="C84:I84" si="41">C80+C82+C83</f>
        <v>16.666666666666668</v>
      </c>
      <c r="D84" s="30">
        <f t="shared" si="41"/>
        <v>0</v>
      </c>
      <c r="E84" s="30">
        <f t="shared" si="41"/>
        <v>0</v>
      </c>
      <c r="F84" s="30">
        <f t="shared" si="41"/>
        <v>0</v>
      </c>
      <c r="G84" s="30">
        <f t="shared" si="41"/>
        <v>0</v>
      </c>
      <c r="H84" s="30">
        <f t="shared" si="41"/>
        <v>0</v>
      </c>
      <c r="I84" s="30">
        <f t="shared" si="41"/>
        <v>0</v>
      </c>
      <c r="J84" s="36">
        <f t="shared" si="40"/>
        <v>16.666666666666668</v>
      </c>
      <c r="K84" s="36">
        <f>K80+K82+K83</f>
        <v>0</v>
      </c>
    </row>
    <row r="85" spans="1:16" x14ac:dyDescent="0.2">
      <c r="A85" s="14"/>
      <c r="B85" s="15" t="s">
        <v>1</v>
      </c>
      <c r="C85" s="30">
        <f t="shared" ref="C85:I85" si="42">C79-C84</f>
        <v>7.3333333333333321</v>
      </c>
      <c r="D85" s="30">
        <f t="shared" si="42"/>
        <v>24</v>
      </c>
      <c r="E85" s="30">
        <f t="shared" si="42"/>
        <v>24</v>
      </c>
      <c r="F85" s="30">
        <f t="shared" si="42"/>
        <v>24</v>
      </c>
      <c r="G85" s="30">
        <f t="shared" si="42"/>
        <v>24</v>
      </c>
      <c r="H85" s="30">
        <f t="shared" si="42"/>
        <v>24</v>
      </c>
      <c r="I85" s="30">
        <f t="shared" si="42"/>
        <v>24</v>
      </c>
      <c r="J85" s="36">
        <f t="shared" si="40"/>
        <v>151.33333333333331</v>
      </c>
      <c r="K85" s="36">
        <f>K79-K84</f>
        <v>168</v>
      </c>
    </row>
    <row r="86" spans="1:16" x14ac:dyDescent="0.2">
      <c r="A86" s="14"/>
      <c r="B86" s="38" t="s">
        <v>18</v>
      </c>
      <c r="C86" s="42">
        <f>((C79-C80-C82-C83)/C79)*100%</f>
        <v>0.30555555555555552</v>
      </c>
      <c r="D86" s="42">
        <f t="shared" ref="D86:I86" si="43">(D79-D80-D82-D83)/D79</f>
        <v>1</v>
      </c>
      <c r="E86" s="42">
        <f t="shared" si="43"/>
        <v>1</v>
      </c>
      <c r="F86" s="42">
        <f t="shared" si="43"/>
        <v>1</v>
      </c>
      <c r="G86" s="42">
        <f t="shared" si="43"/>
        <v>1</v>
      </c>
      <c r="H86" s="42">
        <f t="shared" si="43"/>
        <v>1</v>
      </c>
      <c r="I86" s="42">
        <f t="shared" si="43"/>
        <v>1</v>
      </c>
      <c r="J86" s="43">
        <f t="shared" ref="J86:K86" si="44">(J79-J80-J82-J83)/J79</f>
        <v>0.90079365079365081</v>
      </c>
      <c r="K86" s="43">
        <f t="shared" si="44"/>
        <v>1</v>
      </c>
      <c r="L86" s="53">
        <f>AVERAGE(J86,J100)</f>
        <v>0.91369047619047616</v>
      </c>
    </row>
    <row r="87" spans="1:16" x14ac:dyDescent="0.2">
      <c r="A87" s="14"/>
      <c r="B87" s="38" t="s">
        <v>19</v>
      </c>
      <c r="C87" s="42">
        <f t="shared" ref="C87:I87" si="45">(C79-C80-C82-C83-C81)/C79</f>
        <v>0.30555555555555552</v>
      </c>
      <c r="D87" s="42">
        <f t="shared" si="45"/>
        <v>1</v>
      </c>
      <c r="E87" s="42">
        <f t="shared" si="45"/>
        <v>1</v>
      </c>
      <c r="F87" s="42">
        <f t="shared" si="45"/>
        <v>0.99375000000000002</v>
      </c>
      <c r="G87" s="42">
        <f t="shared" si="45"/>
        <v>1</v>
      </c>
      <c r="H87" s="42">
        <f t="shared" si="45"/>
        <v>1</v>
      </c>
      <c r="I87" s="46">
        <f t="shared" si="45"/>
        <v>1</v>
      </c>
      <c r="J87" s="52">
        <f t="shared" ref="J87:K87" si="46">(J79-J80-J82-J83-J81)/J79</f>
        <v>0.89990079365079367</v>
      </c>
      <c r="K87" s="47">
        <f t="shared" si="46"/>
        <v>1</v>
      </c>
      <c r="L87" s="53">
        <f>AVERAGE(J87,J101)</f>
        <v>0.91324404761904754</v>
      </c>
    </row>
    <row r="88" spans="1:16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6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6" x14ac:dyDescent="0.2">
      <c r="A90" s="16"/>
      <c r="B90" s="57" t="s">
        <v>25</v>
      </c>
      <c r="C90" s="58">
        <f t="shared" ref="C90:I90" si="47">IF(C89&lt;1,C79,C79-C80-C81-C82-C83/C89)/24</f>
        <v>1</v>
      </c>
      <c r="D90" s="58">
        <f t="shared" si="47"/>
        <v>1</v>
      </c>
      <c r="E90" s="58">
        <f t="shared" si="47"/>
        <v>1</v>
      </c>
      <c r="F90" s="58">
        <f t="shared" si="47"/>
        <v>1</v>
      </c>
      <c r="G90" s="58">
        <f t="shared" si="47"/>
        <v>1</v>
      </c>
      <c r="H90" s="58">
        <f t="shared" si="47"/>
        <v>1</v>
      </c>
      <c r="I90" s="59">
        <f t="shared" si="47"/>
        <v>1</v>
      </c>
      <c r="J90" s="60">
        <f>SUM(C90:I90)</f>
        <v>7</v>
      </c>
      <c r="K90" s="61">
        <v>7</v>
      </c>
    </row>
    <row r="91" spans="1:16" x14ac:dyDescent="0.2">
      <c r="A91" s="41"/>
      <c r="B91" s="1" t="s">
        <v>15</v>
      </c>
      <c r="C91" s="25">
        <f t="shared" ref="C91:I91" si="48">IF(C88=0,C87,((C79-C80-C82-C83-C81)/C79)/C88)</f>
        <v>0.30555555555555552</v>
      </c>
      <c r="D91" s="25">
        <f t="shared" si="48"/>
        <v>1</v>
      </c>
      <c r="E91" s="25">
        <f t="shared" si="48"/>
        <v>1</v>
      </c>
      <c r="F91" s="25">
        <f t="shared" si="48"/>
        <v>0.99375000000000002</v>
      </c>
      <c r="G91" s="25">
        <f t="shared" si="48"/>
        <v>1</v>
      </c>
      <c r="H91" s="25">
        <f t="shared" si="48"/>
        <v>1</v>
      </c>
      <c r="I91" s="45">
        <f t="shared" si="48"/>
        <v>1</v>
      </c>
      <c r="J91" s="44">
        <f t="shared" ref="J91:K91" si="49">IF(J88=0,J87,((J79-J80-J82-J83-J81)/J79)/J88)</f>
        <v>0.89990079365079367</v>
      </c>
      <c r="K91" s="44">
        <f t="shared" si="49"/>
        <v>1</v>
      </c>
    </row>
    <row r="92" spans="1:16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6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0">SUM(C93:I93)</f>
        <v>168</v>
      </c>
      <c r="K93" s="27">
        <v>168</v>
      </c>
    </row>
    <row r="94" spans="1:16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0"/>
        <v>0</v>
      </c>
      <c r="K94" s="35">
        <v>0</v>
      </c>
      <c r="P94" s="4">
        <f>O96/O97</f>
        <v>0.78333333333333333</v>
      </c>
    </row>
    <row r="95" spans="1:16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0"/>
        <v>0</v>
      </c>
      <c r="K95" s="35">
        <v>0</v>
      </c>
    </row>
    <row r="96" spans="1:16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0"/>
        <v>0</v>
      </c>
      <c r="K96" s="35">
        <v>0</v>
      </c>
      <c r="N96" s="4">
        <v>7</v>
      </c>
      <c r="O96" s="4">
        <v>47</v>
      </c>
    </row>
    <row r="97" spans="1:15" x14ac:dyDescent="0.2">
      <c r="A97" s="12"/>
      <c r="B97" s="13" t="s">
        <v>17</v>
      </c>
      <c r="C97" s="29">
        <f>12+(20/60)</f>
        <v>12.333333333333334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0"/>
        <v>12.333333333333334</v>
      </c>
      <c r="K97" s="35">
        <v>0</v>
      </c>
      <c r="N97" s="4">
        <v>23</v>
      </c>
      <c r="O97" s="4">
        <v>60</v>
      </c>
    </row>
    <row r="98" spans="1:15" x14ac:dyDescent="0.2">
      <c r="A98" s="14"/>
      <c r="B98" s="15" t="s">
        <v>11</v>
      </c>
      <c r="C98" s="30">
        <f t="shared" ref="C98:I98" si="51">C94+C96+C97</f>
        <v>12.333333333333334</v>
      </c>
      <c r="D98" s="30">
        <f t="shared" si="51"/>
        <v>0</v>
      </c>
      <c r="E98" s="30">
        <f t="shared" si="51"/>
        <v>0</v>
      </c>
      <c r="F98" s="30">
        <f t="shared" si="51"/>
        <v>0</v>
      </c>
      <c r="G98" s="30">
        <f t="shared" si="51"/>
        <v>0</v>
      </c>
      <c r="H98" s="30">
        <f t="shared" si="51"/>
        <v>0</v>
      </c>
      <c r="I98" s="30">
        <f t="shared" si="51"/>
        <v>0</v>
      </c>
      <c r="J98" s="36">
        <f t="shared" si="50"/>
        <v>12.333333333333334</v>
      </c>
      <c r="K98" s="36">
        <f>K94+K96+K97</f>
        <v>0</v>
      </c>
      <c r="N98" s="4">
        <f>N97-N96</f>
        <v>16</v>
      </c>
      <c r="O98" s="4">
        <f>O97-O96</f>
        <v>13</v>
      </c>
    </row>
    <row r="99" spans="1:15" x14ac:dyDescent="0.2">
      <c r="A99" s="14"/>
      <c r="B99" s="15" t="s">
        <v>1</v>
      </c>
      <c r="C99" s="30">
        <f t="shared" ref="C99:I99" si="52">C93-C98</f>
        <v>11.666666666666666</v>
      </c>
      <c r="D99" s="30">
        <f t="shared" si="52"/>
        <v>24</v>
      </c>
      <c r="E99" s="30">
        <f t="shared" si="52"/>
        <v>24</v>
      </c>
      <c r="F99" s="30">
        <f t="shared" si="52"/>
        <v>24</v>
      </c>
      <c r="G99" s="30">
        <f t="shared" si="52"/>
        <v>24</v>
      </c>
      <c r="H99" s="30">
        <f t="shared" si="52"/>
        <v>24</v>
      </c>
      <c r="I99" s="30">
        <f t="shared" si="52"/>
        <v>24</v>
      </c>
      <c r="J99" s="36">
        <f t="shared" si="50"/>
        <v>155.66666666666666</v>
      </c>
      <c r="K99" s="36">
        <f>K93-K98</f>
        <v>168</v>
      </c>
      <c r="O99" s="4">
        <f>O98/60</f>
        <v>0.21666666666666667</v>
      </c>
    </row>
    <row r="100" spans="1:15" x14ac:dyDescent="0.2">
      <c r="A100" s="14"/>
      <c r="B100" s="38" t="s">
        <v>18</v>
      </c>
      <c r="C100" s="42">
        <f>((C93-C94-C96-C97)/C93)*100%</f>
        <v>0.4861111111111111</v>
      </c>
      <c r="D100" s="42">
        <f t="shared" ref="D100:I100" si="53">(D93-D94-D96-D97)/D93</f>
        <v>1</v>
      </c>
      <c r="E100" s="42">
        <f t="shared" si="53"/>
        <v>1</v>
      </c>
      <c r="F100" s="42">
        <f t="shared" si="53"/>
        <v>1</v>
      </c>
      <c r="G100" s="42">
        <f t="shared" si="53"/>
        <v>1</v>
      </c>
      <c r="H100" s="42">
        <f t="shared" si="53"/>
        <v>1</v>
      </c>
      <c r="I100" s="42">
        <f t="shared" si="53"/>
        <v>1</v>
      </c>
      <c r="J100" s="43">
        <f t="shared" ref="J100:K100" si="54">(J93-J94-J96-J97)/J93</f>
        <v>0.92658730158730152</v>
      </c>
      <c r="K100" s="43">
        <f t="shared" si="54"/>
        <v>1</v>
      </c>
    </row>
    <row r="101" spans="1:15" x14ac:dyDescent="0.2">
      <c r="A101" s="14"/>
      <c r="B101" s="38" t="s">
        <v>19</v>
      </c>
      <c r="C101" s="42">
        <f t="shared" ref="C101:I101" si="55">(C93-C94-C96-C97-C95)/C93</f>
        <v>0.4861111111111111</v>
      </c>
      <c r="D101" s="42">
        <f t="shared" si="55"/>
        <v>1</v>
      </c>
      <c r="E101" s="42">
        <f t="shared" si="55"/>
        <v>1</v>
      </c>
      <c r="F101" s="42">
        <f t="shared" si="55"/>
        <v>1</v>
      </c>
      <c r="G101" s="42">
        <f t="shared" si="55"/>
        <v>1</v>
      </c>
      <c r="H101" s="42">
        <f t="shared" si="55"/>
        <v>1</v>
      </c>
      <c r="I101" s="46">
        <f t="shared" si="55"/>
        <v>1</v>
      </c>
      <c r="J101" s="52">
        <f t="shared" ref="J101:K101" si="56">(J93-J94-J96-J97-J95)/J93</f>
        <v>0.92658730158730152</v>
      </c>
      <c r="K101" s="47">
        <f t="shared" si="56"/>
        <v>1</v>
      </c>
    </row>
    <row r="102" spans="1:15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5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5" x14ac:dyDescent="0.2">
      <c r="A104" s="16"/>
      <c r="B104" s="57" t="s">
        <v>25</v>
      </c>
      <c r="C104" s="58">
        <f t="shared" ref="C104:I104" si="57">IF(C103&lt;1,C93,C93-C94-C95-C96-C97/C103)/24</f>
        <v>1</v>
      </c>
      <c r="D104" s="58">
        <f t="shared" si="57"/>
        <v>1</v>
      </c>
      <c r="E104" s="58">
        <f t="shared" si="57"/>
        <v>1</v>
      </c>
      <c r="F104" s="58">
        <f t="shared" si="57"/>
        <v>1</v>
      </c>
      <c r="G104" s="58">
        <f t="shared" si="57"/>
        <v>1</v>
      </c>
      <c r="H104" s="58">
        <f t="shared" si="57"/>
        <v>1</v>
      </c>
      <c r="I104" s="59">
        <f t="shared" si="57"/>
        <v>1</v>
      </c>
      <c r="J104" s="60">
        <f>SUM(C104:I104)</f>
        <v>7</v>
      </c>
      <c r="K104" s="61">
        <v>7</v>
      </c>
    </row>
    <row r="105" spans="1:15" x14ac:dyDescent="0.2">
      <c r="A105" s="41"/>
      <c r="B105" s="1" t="s">
        <v>15</v>
      </c>
      <c r="C105" s="25">
        <f t="shared" ref="C105:I105" si="58">IF(C102=0,C101,((C93-C94-C96-C97-C95)/C93)/C102)</f>
        <v>0.4861111111111111</v>
      </c>
      <c r="D105" s="25">
        <f t="shared" si="58"/>
        <v>1</v>
      </c>
      <c r="E105" s="25">
        <f t="shared" si="58"/>
        <v>1</v>
      </c>
      <c r="F105" s="25">
        <f t="shared" si="58"/>
        <v>1</v>
      </c>
      <c r="G105" s="25">
        <f t="shared" si="58"/>
        <v>1</v>
      </c>
      <c r="H105" s="25">
        <f t="shared" si="58"/>
        <v>1</v>
      </c>
      <c r="I105" s="45">
        <f t="shared" si="58"/>
        <v>1</v>
      </c>
      <c r="J105" s="44">
        <f t="shared" ref="J105:K105" si="59">IF(J102=0,J101,((J93-J94-J96-J97-J95)/J93)/J102)</f>
        <v>0.92658730158730152</v>
      </c>
      <c r="K105" s="44">
        <f t="shared" si="59"/>
        <v>1</v>
      </c>
    </row>
    <row r="106" spans="1:15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5" ht="13.5" thickTop="1" x14ac:dyDescent="0.2">
      <c r="A107" s="21"/>
      <c r="B107" s="5"/>
      <c r="C107" s="51">
        <f>C77</f>
        <v>43645</v>
      </c>
      <c r="D107" s="51">
        <f t="shared" ref="D107:I107" si="60">C107+1</f>
        <v>43646</v>
      </c>
      <c r="E107" s="51">
        <f t="shared" si="60"/>
        <v>43647</v>
      </c>
      <c r="F107" s="51">
        <f t="shared" si="60"/>
        <v>43648</v>
      </c>
      <c r="G107" s="51">
        <f t="shared" si="60"/>
        <v>43649</v>
      </c>
      <c r="H107" s="51">
        <f t="shared" si="60"/>
        <v>43650</v>
      </c>
      <c r="I107" s="51">
        <f t="shared" si="60"/>
        <v>43651</v>
      </c>
      <c r="J107" s="20" t="s">
        <v>12</v>
      </c>
      <c r="K107" s="20"/>
      <c r="M107" s="31"/>
    </row>
    <row r="108" spans="1:15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5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1">SUM(C109:I109)</f>
        <v>168</v>
      </c>
      <c r="K109" s="27">
        <v>168</v>
      </c>
      <c r="L109" s="55"/>
    </row>
    <row r="110" spans="1:15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1"/>
        <v>0</v>
      </c>
      <c r="K110" s="35">
        <v>0</v>
      </c>
    </row>
    <row r="111" spans="1:15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1"/>
        <v>168</v>
      </c>
      <c r="K111" s="35">
        <v>0</v>
      </c>
    </row>
    <row r="112" spans="1:15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1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1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2">C110+C112+C113</f>
        <v>0</v>
      </c>
      <c r="D114" s="30">
        <f t="shared" si="62"/>
        <v>0</v>
      </c>
      <c r="E114" s="30">
        <f t="shared" si="62"/>
        <v>0</v>
      </c>
      <c r="F114" s="30">
        <f t="shared" si="62"/>
        <v>0</v>
      </c>
      <c r="G114" s="30">
        <f t="shared" si="62"/>
        <v>0</v>
      </c>
      <c r="H114" s="30">
        <f t="shared" si="62"/>
        <v>0</v>
      </c>
      <c r="I114" s="30">
        <f t="shared" si="62"/>
        <v>0</v>
      </c>
      <c r="J114" s="36">
        <f t="shared" si="61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3">C109-C114</f>
        <v>24</v>
      </c>
      <c r="D115" s="30">
        <f t="shared" si="63"/>
        <v>24</v>
      </c>
      <c r="E115" s="30">
        <f t="shared" si="63"/>
        <v>24</v>
      </c>
      <c r="F115" s="30">
        <f t="shared" si="63"/>
        <v>24</v>
      </c>
      <c r="G115" s="30">
        <f t="shared" si="63"/>
        <v>24</v>
      </c>
      <c r="H115" s="30">
        <f t="shared" si="63"/>
        <v>24</v>
      </c>
      <c r="I115" s="30">
        <f t="shared" si="63"/>
        <v>24</v>
      </c>
      <c r="J115" s="36">
        <f t="shared" si="61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4">(D109-D110-D112-D113)/D109</f>
        <v>1</v>
      </c>
      <c r="E116" s="42">
        <f t="shared" si="64"/>
        <v>1</v>
      </c>
      <c r="F116" s="42">
        <f t="shared" si="64"/>
        <v>1</v>
      </c>
      <c r="G116" s="42">
        <f t="shared" si="64"/>
        <v>1</v>
      </c>
      <c r="H116" s="42">
        <f t="shared" si="64"/>
        <v>1</v>
      </c>
      <c r="I116" s="42">
        <f t="shared" si="64"/>
        <v>1</v>
      </c>
      <c r="J116" s="43">
        <f t="shared" ref="J116:K116" si="65">(J109-J110-J112-J113)/J109</f>
        <v>1</v>
      </c>
      <c r="K116" s="43">
        <f t="shared" si="65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6">(C109-C110-C112-C113-C111)/C109</f>
        <v>0</v>
      </c>
      <c r="D117" s="42">
        <f t="shared" si="66"/>
        <v>0</v>
      </c>
      <c r="E117" s="42">
        <f t="shared" si="66"/>
        <v>0</v>
      </c>
      <c r="F117" s="42">
        <f t="shared" si="66"/>
        <v>0</v>
      </c>
      <c r="G117" s="42">
        <f t="shared" si="66"/>
        <v>0</v>
      </c>
      <c r="H117" s="42">
        <f t="shared" si="66"/>
        <v>0</v>
      </c>
      <c r="I117" s="46">
        <f t="shared" si="66"/>
        <v>0</v>
      </c>
      <c r="J117" s="52">
        <f t="shared" ref="J117:K117" si="67">(J109-J110-J112-J113-J111)/J109</f>
        <v>0</v>
      </c>
      <c r="K117" s="47">
        <f t="shared" si="67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8">IF(C119&lt;1,C109,C109-C110-C111-C112-C113/C119)/24</f>
        <v>1</v>
      </c>
      <c r="D120" s="58">
        <f t="shared" si="68"/>
        <v>1</v>
      </c>
      <c r="E120" s="58">
        <f t="shared" si="68"/>
        <v>1</v>
      </c>
      <c r="F120" s="58">
        <f t="shared" si="68"/>
        <v>1</v>
      </c>
      <c r="G120" s="58">
        <f t="shared" si="68"/>
        <v>1</v>
      </c>
      <c r="H120" s="58">
        <f t="shared" si="68"/>
        <v>1</v>
      </c>
      <c r="I120" s="59">
        <f t="shared" si="68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9">IF(C118=0,C117,((C109-C110-C112-C113-C111)/C109)/C118)</f>
        <v>0</v>
      </c>
      <c r="D121" s="25">
        <f t="shared" si="69"/>
        <v>0</v>
      </c>
      <c r="E121" s="25">
        <f t="shared" si="69"/>
        <v>0</v>
      </c>
      <c r="F121" s="25">
        <f t="shared" si="69"/>
        <v>0</v>
      </c>
      <c r="G121" s="25">
        <f t="shared" si="69"/>
        <v>0</v>
      </c>
      <c r="H121" s="25">
        <f t="shared" si="69"/>
        <v>0</v>
      </c>
      <c r="I121" s="45">
        <f t="shared" si="69"/>
        <v>0</v>
      </c>
      <c r="J121" s="44">
        <f t="shared" ref="J121:K121" si="70">IF(J118=0,J117,((J109-J110-J112-J113-J111)/J109)/J118)</f>
        <v>0</v>
      </c>
      <c r="K121" s="44">
        <f t="shared" si="70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43645</v>
      </c>
      <c r="D123" s="51">
        <f t="shared" ref="D123:I123" si="71">C123+1</f>
        <v>43646</v>
      </c>
      <c r="E123" s="51">
        <f t="shared" si="71"/>
        <v>43647</v>
      </c>
      <c r="F123" s="51">
        <f t="shared" si="71"/>
        <v>43648</v>
      </c>
      <c r="G123" s="51">
        <f t="shared" si="71"/>
        <v>43649</v>
      </c>
      <c r="H123" s="51">
        <f t="shared" si="71"/>
        <v>43650</v>
      </c>
      <c r="I123" s="51">
        <f t="shared" si="71"/>
        <v>43651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2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2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2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2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2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3">C126+C128+C129</f>
        <v>0</v>
      </c>
      <c r="D130" s="30">
        <f t="shared" si="73"/>
        <v>0</v>
      </c>
      <c r="E130" s="30">
        <f t="shared" si="73"/>
        <v>0</v>
      </c>
      <c r="F130" s="30">
        <f t="shared" si="73"/>
        <v>0</v>
      </c>
      <c r="G130" s="30">
        <f t="shared" si="73"/>
        <v>0</v>
      </c>
      <c r="H130" s="30">
        <f t="shared" si="73"/>
        <v>0</v>
      </c>
      <c r="I130" s="30">
        <f t="shared" si="73"/>
        <v>0</v>
      </c>
      <c r="J130" s="36">
        <f t="shared" si="72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4">C125-C130</f>
        <v>24</v>
      </c>
      <c r="D131" s="30">
        <f t="shared" si="74"/>
        <v>24</v>
      </c>
      <c r="E131" s="30">
        <f t="shared" si="74"/>
        <v>24</v>
      </c>
      <c r="F131" s="30">
        <f t="shared" si="74"/>
        <v>24</v>
      </c>
      <c r="G131" s="30">
        <f t="shared" si="74"/>
        <v>24</v>
      </c>
      <c r="H131" s="30">
        <f t="shared" si="74"/>
        <v>24</v>
      </c>
      <c r="I131" s="30">
        <f t="shared" si="74"/>
        <v>24</v>
      </c>
      <c r="J131" s="36">
        <f t="shared" si="72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5">(D125-D126-D128-D129)/D125</f>
        <v>1</v>
      </c>
      <c r="E132" s="42">
        <f t="shared" si="75"/>
        <v>1</v>
      </c>
      <c r="F132" s="42">
        <f t="shared" si="75"/>
        <v>1</v>
      </c>
      <c r="G132" s="42">
        <f t="shared" si="75"/>
        <v>1</v>
      </c>
      <c r="H132" s="42">
        <f t="shared" si="75"/>
        <v>1</v>
      </c>
      <c r="I132" s="42">
        <f t="shared" si="75"/>
        <v>1</v>
      </c>
      <c r="J132" s="43">
        <f t="shared" ref="J132:K132" si="76">(J125-J126-J128-J129)/J125</f>
        <v>1</v>
      </c>
      <c r="K132" s="43">
        <f t="shared" si="76"/>
        <v>1</v>
      </c>
      <c r="L132" s="53">
        <f>AVERAGE(J132,J146,J160,J174,J188,J116)</f>
        <v>0.66666666666666663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 t="shared" ref="J133:K133" si="78">(J125-J126-J128-J129-J127)/J125</f>
        <v>0</v>
      </c>
      <c r="K133" s="47">
        <f t="shared" si="78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9">IF(C135&lt;1,C125,C125-C126-C127-C128-C129/C135)/24</f>
        <v>1</v>
      </c>
      <c r="D136" s="58">
        <f t="shared" si="79"/>
        <v>1</v>
      </c>
      <c r="E136" s="58">
        <f t="shared" si="79"/>
        <v>1</v>
      </c>
      <c r="F136" s="58">
        <f t="shared" si="79"/>
        <v>1</v>
      </c>
      <c r="G136" s="58">
        <f t="shared" si="79"/>
        <v>1</v>
      </c>
      <c r="H136" s="58">
        <f t="shared" si="79"/>
        <v>1</v>
      </c>
      <c r="I136" s="59">
        <f t="shared" si="79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0">IF(C134=0,C133,((C125-C126-C128-C129-C127)/C125)/C134)</f>
        <v>0</v>
      </c>
      <c r="D137" s="25">
        <f t="shared" si="80"/>
        <v>0</v>
      </c>
      <c r="E137" s="25">
        <f t="shared" si="80"/>
        <v>0</v>
      </c>
      <c r="F137" s="25">
        <f t="shared" si="80"/>
        <v>0</v>
      </c>
      <c r="G137" s="25">
        <f t="shared" si="80"/>
        <v>0</v>
      </c>
      <c r="H137" s="25">
        <f t="shared" si="80"/>
        <v>0</v>
      </c>
      <c r="I137" s="45">
        <f t="shared" si="80"/>
        <v>0</v>
      </c>
      <c r="J137" s="44">
        <f t="shared" ref="J137:K137" si="81">IF(J134=0,J133,((J125-J126-J128-J129-J127)/J125)/J134)</f>
        <v>0</v>
      </c>
      <c r="K137" s="44">
        <f t="shared" si="81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2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2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2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2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2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3">C140+C142+C143</f>
        <v>0</v>
      </c>
      <c r="D144" s="30">
        <f t="shared" si="83"/>
        <v>0</v>
      </c>
      <c r="E144" s="30">
        <f t="shared" si="83"/>
        <v>0</v>
      </c>
      <c r="F144" s="30">
        <f t="shared" si="83"/>
        <v>0</v>
      </c>
      <c r="G144" s="30">
        <f t="shared" si="83"/>
        <v>0</v>
      </c>
      <c r="H144" s="30">
        <f t="shared" si="83"/>
        <v>0</v>
      </c>
      <c r="I144" s="30">
        <f t="shared" si="83"/>
        <v>0</v>
      </c>
      <c r="J144" s="36">
        <f t="shared" si="82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4">C139-C144</f>
        <v>24</v>
      </c>
      <c r="D145" s="30">
        <f t="shared" si="84"/>
        <v>24</v>
      </c>
      <c r="E145" s="30">
        <f t="shared" si="84"/>
        <v>24</v>
      </c>
      <c r="F145" s="30">
        <f t="shared" si="84"/>
        <v>24</v>
      </c>
      <c r="G145" s="30">
        <f t="shared" si="84"/>
        <v>24</v>
      </c>
      <c r="H145" s="30">
        <f t="shared" si="84"/>
        <v>24</v>
      </c>
      <c r="I145" s="30">
        <f t="shared" si="84"/>
        <v>24</v>
      </c>
      <c r="J145" s="36">
        <f t="shared" si="82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5">(D139-D140-D142-D143)/D139</f>
        <v>1</v>
      </c>
      <c r="E146" s="42">
        <f t="shared" si="85"/>
        <v>1</v>
      </c>
      <c r="F146" s="42">
        <f t="shared" si="85"/>
        <v>1</v>
      </c>
      <c r="G146" s="42">
        <f t="shared" si="85"/>
        <v>1</v>
      </c>
      <c r="H146" s="42">
        <f t="shared" si="85"/>
        <v>1</v>
      </c>
      <c r="I146" s="42">
        <f t="shared" si="85"/>
        <v>1</v>
      </c>
      <c r="J146" s="43">
        <f t="shared" ref="J146:K146" si="86">(J139-J140-J142-J143)/J139</f>
        <v>1</v>
      </c>
      <c r="K146" s="43">
        <f t="shared" si="86"/>
        <v>1</v>
      </c>
    </row>
    <row r="147" spans="1:13" x14ac:dyDescent="0.2">
      <c r="A147" s="14"/>
      <c r="B147" s="38" t="s">
        <v>19</v>
      </c>
      <c r="C147" s="42">
        <f t="shared" ref="C147:I147" si="87">(C139-C140-C142-C143-C141)/C139</f>
        <v>0</v>
      </c>
      <c r="D147" s="42">
        <f t="shared" si="87"/>
        <v>0</v>
      </c>
      <c r="E147" s="42">
        <f t="shared" si="87"/>
        <v>0</v>
      </c>
      <c r="F147" s="42">
        <f t="shared" si="87"/>
        <v>0</v>
      </c>
      <c r="G147" s="42">
        <f t="shared" si="87"/>
        <v>0</v>
      </c>
      <c r="H147" s="42">
        <f t="shared" si="87"/>
        <v>0</v>
      </c>
      <c r="I147" s="46">
        <f t="shared" si="87"/>
        <v>0</v>
      </c>
      <c r="J147" s="52">
        <f t="shared" ref="J147:K147" si="88">(J139-J140-J142-J143-J141)/J139</f>
        <v>0</v>
      </c>
      <c r="K147" s="47">
        <f t="shared" si="88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9">IF(C149&lt;1,C139,C139-C140-C141-C142-C143/C149)/24</f>
        <v>1</v>
      </c>
      <c r="D150" s="58">
        <f t="shared" si="89"/>
        <v>1</v>
      </c>
      <c r="E150" s="58">
        <f t="shared" si="89"/>
        <v>1</v>
      </c>
      <c r="F150" s="58">
        <f t="shared" si="89"/>
        <v>1</v>
      </c>
      <c r="G150" s="58">
        <f t="shared" si="89"/>
        <v>1</v>
      </c>
      <c r="H150" s="58">
        <f t="shared" si="89"/>
        <v>1</v>
      </c>
      <c r="I150" s="59">
        <f t="shared" si="89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0">IF(C148=0,C147,((C139-C140-C142-C143-C141)/C139)/C148)</f>
        <v>0</v>
      </c>
      <c r="D151" s="25">
        <f t="shared" si="90"/>
        <v>0</v>
      </c>
      <c r="E151" s="25">
        <f t="shared" si="90"/>
        <v>0</v>
      </c>
      <c r="F151" s="25">
        <f t="shared" si="90"/>
        <v>0</v>
      </c>
      <c r="G151" s="25">
        <f t="shared" si="90"/>
        <v>0</v>
      </c>
      <c r="H151" s="25">
        <f t="shared" si="90"/>
        <v>0</v>
      </c>
      <c r="I151" s="45">
        <f t="shared" si="90"/>
        <v>0</v>
      </c>
      <c r="J151" s="44">
        <f t="shared" ref="J151:K151" si="91">IF(J148=0,J147,((J139-J140-J142-J143-J141)/J139)/J148)</f>
        <v>0</v>
      </c>
      <c r="K151" s="44">
        <f t="shared" si="91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2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2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2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2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2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3">C154+C156+C157</f>
        <v>0</v>
      </c>
      <c r="D158" s="30">
        <f t="shared" si="93"/>
        <v>0</v>
      </c>
      <c r="E158" s="30">
        <f t="shared" si="93"/>
        <v>0</v>
      </c>
      <c r="F158" s="30">
        <f t="shared" si="93"/>
        <v>0</v>
      </c>
      <c r="G158" s="30">
        <f t="shared" si="93"/>
        <v>0</v>
      </c>
      <c r="H158" s="30">
        <f t="shared" si="93"/>
        <v>0</v>
      </c>
      <c r="I158" s="30">
        <f t="shared" si="93"/>
        <v>0</v>
      </c>
      <c r="J158" s="36">
        <f t="shared" si="92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4">C153-C158</f>
        <v>24</v>
      </c>
      <c r="D159" s="30">
        <f t="shared" si="94"/>
        <v>24</v>
      </c>
      <c r="E159" s="30">
        <f t="shared" si="94"/>
        <v>24</v>
      </c>
      <c r="F159" s="30">
        <f t="shared" si="94"/>
        <v>24</v>
      </c>
      <c r="G159" s="30">
        <f t="shared" si="94"/>
        <v>24</v>
      </c>
      <c r="H159" s="30">
        <f t="shared" si="94"/>
        <v>24</v>
      </c>
      <c r="I159" s="30">
        <f t="shared" si="94"/>
        <v>24</v>
      </c>
      <c r="J159" s="36">
        <f t="shared" si="92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5">(D153-D154-D156-D157)/D153</f>
        <v>1</v>
      </c>
      <c r="E160" s="42">
        <f t="shared" si="95"/>
        <v>1</v>
      </c>
      <c r="F160" s="42">
        <f t="shared" si="95"/>
        <v>1</v>
      </c>
      <c r="G160" s="42">
        <f t="shared" si="95"/>
        <v>1</v>
      </c>
      <c r="H160" s="42">
        <f t="shared" si="95"/>
        <v>1</v>
      </c>
      <c r="I160" s="42">
        <f t="shared" si="95"/>
        <v>1</v>
      </c>
      <c r="J160" s="43">
        <f t="shared" ref="J160:K160" si="96">(J153-J154-J156-J157)/J153</f>
        <v>1</v>
      </c>
      <c r="K160" s="43">
        <f t="shared" si="96"/>
        <v>1</v>
      </c>
    </row>
    <row r="161" spans="1:15" x14ac:dyDescent="0.2">
      <c r="A161" s="14"/>
      <c r="B161" s="38" t="s">
        <v>19</v>
      </c>
      <c r="C161" s="42">
        <f t="shared" ref="C161:I161" si="97">(C153-C154-C156-C157-C155)/C153</f>
        <v>0</v>
      </c>
      <c r="D161" s="42">
        <f t="shared" si="97"/>
        <v>0</v>
      </c>
      <c r="E161" s="42">
        <f t="shared" si="97"/>
        <v>0</v>
      </c>
      <c r="F161" s="42">
        <f t="shared" si="97"/>
        <v>0</v>
      </c>
      <c r="G161" s="42">
        <f t="shared" si="97"/>
        <v>0</v>
      </c>
      <c r="H161" s="42">
        <f t="shared" si="97"/>
        <v>0</v>
      </c>
      <c r="I161" s="46">
        <f t="shared" si="97"/>
        <v>0</v>
      </c>
      <c r="J161" s="52">
        <f t="shared" ref="J161:K161" si="98">(J153-J154-J156-J157-J155)/J153</f>
        <v>0</v>
      </c>
      <c r="K161" s="47">
        <f t="shared" si="98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9">IF(C163&lt;1,C153,C153-C154-C155-C156-C157/C163)/24</f>
        <v>1</v>
      </c>
      <c r="D164" s="58">
        <f t="shared" si="99"/>
        <v>1</v>
      </c>
      <c r="E164" s="58">
        <f t="shared" si="99"/>
        <v>1</v>
      </c>
      <c r="F164" s="58">
        <f t="shared" si="99"/>
        <v>1</v>
      </c>
      <c r="G164" s="58">
        <f t="shared" si="99"/>
        <v>1</v>
      </c>
      <c r="H164" s="58">
        <f t="shared" si="99"/>
        <v>1</v>
      </c>
      <c r="I164" s="59">
        <f t="shared" si="99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0">IF(C162=0,C161,((C153-C154-C156-C157-C155)/C153)/C162)</f>
        <v>0</v>
      </c>
      <c r="D165" s="25">
        <f t="shared" si="100"/>
        <v>0</v>
      </c>
      <c r="E165" s="25">
        <f t="shared" si="100"/>
        <v>0</v>
      </c>
      <c r="F165" s="25">
        <f t="shared" si="100"/>
        <v>0</v>
      </c>
      <c r="G165" s="25">
        <f t="shared" si="100"/>
        <v>0</v>
      </c>
      <c r="H165" s="25">
        <f t="shared" si="100"/>
        <v>0</v>
      </c>
      <c r="I165" s="45">
        <f t="shared" si="100"/>
        <v>0</v>
      </c>
      <c r="J165" s="44">
        <f t="shared" ref="J165:K165" si="101">IF(J162=0,J161,((J153-J154-J156-J157-J155)/J153)/J162)</f>
        <v>0</v>
      </c>
      <c r="K165" s="44">
        <f t="shared" si="101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2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24</v>
      </c>
      <c r="G168" s="29">
        <v>24</v>
      </c>
      <c r="H168" s="29">
        <v>24</v>
      </c>
      <c r="I168" s="29">
        <v>24</v>
      </c>
      <c r="J168" s="35">
        <f t="shared" si="102"/>
        <v>168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102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2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2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3">C168+C170+C171</f>
        <v>24</v>
      </c>
      <c r="D172" s="30">
        <f t="shared" si="103"/>
        <v>24</v>
      </c>
      <c r="E172" s="30">
        <f t="shared" si="103"/>
        <v>24</v>
      </c>
      <c r="F172" s="30">
        <f t="shared" si="103"/>
        <v>24</v>
      </c>
      <c r="G172" s="30">
        <f t="shared" si="103"/>
        <v>24</v>
      </c>
      <c r="H172" s="30">
        <f t="shared" si="103"/>
        <v>24</v>
      </c>
      <c r="I172" s="30">
        <f t="shared" si="103"/>
        <v>24</v>
      </c>
      <c r="J172" s="36">
        <f t="shared" si="102"/>
        <v>168</v>
      </c>
      <c r="K172" s="36">
        <f>K168+K170+K171</f>
        <v>0</v>
      </c>
      <c r="L172" s="53">
        <f>AVERAGE(J86,J100)</f>
        <v>0.91369047619047616</v>
      </c>
    </row>
    <row r="173" spans="1:15" x14ac:dyDescent="0.2">
      <c r="A173" s="14"/>
      <c r="B173" s="15" t="s">
        <v>1</v>
      </c>
      <c r="C173" s="30">
        <f t="shared" ref="C173:I173" si="104">C167-C172</f>
        <v>0</v>
      </c>
      <c r="D173" s="30">
        <f t="shared" si="104"/>
        <v>0</v>
      </c>
      <c r="E173" s="30">
        <f t="shared" si="104"/>
        <v>0</v>
      </c>
      <c r="F173" s="30">
        <f t="shared" si="104"/>
        <v>0</v>
      </c>
      <c r="G173" s="30">
        <f t="shared" si="104"/>
        <v>0</v>
      </c>
      <c r="H173" s="30">
        <f t="shared" si="104"/>
        <v>0</v>
      </c>
      <c r="I173" s="30">
        <f t="shared" si="104"/>
        <v>0</v>
      </c>
      <c r="J173" s="36">
        <f t="shared" si="102"/>
        <v>0</v>
      </c>
      <c r="K173" s="36">
        <f>K167-K172</f>
        <v>168</v>
      </c>
      <c r="L173" s="53">
        <f>AVERAGE(J87,J101)</f>
        <v>0.91324404761904754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I174" si="105">(D167-D168-D170-D171)/D167</f>
        <v>0</v>
      </c>
      <c r="E174" s="42">
        <f t="shared" si="105"/>
        <v>0</v>
      </c>
      <c r="F174" s="42">
        <f t="shared" si="105"/>
        <v>0</v>
      </c>
      <c r="G174" s="42">
        <f t="shared" si="105"/>
        <v>0</v>
      </c>
      <c r="H174" s="42">
        <f t="shared" si="105"/>
        <v>0</v>
      </c>
      <c r="I174" s="42">
        <f t="shared" si="105"/>
        <v>0</v>
      </c>
      <c r="J174" s="43">
        <f t="shared" ref="J174:K174" si="106">(J167-J168-J170-J171)/J167</f>
        <v>0</v>
      </c>
      <c r="K174" s="43">
        <f t="shared" si="106"/>
        <v>1</v>
      </c>
    </row>
    <row r="175" spans="1:15" x14ac:dyDescent="0.2">
      <c r="A175" s="14"/>
      <c r="B175" s="38" t="s">
        <v>19</v>
      </c>
      <c r="C175" s="42">
        <f t="shared" ref="C175:I175" si="107">(C167-C168-C170-C171-C169)/C167</f>
        <v>0</v>
      </c>
      <c r="D175" s="42">
        <f t="shared" si="107"/>
        <v>0</v>
      </c>
      <c r="E175" s="42">
        <f t="shared" si="107"/>
        <v>0</v>
      </c>
      <c r="F175" s="42">
        <f t="shared" si="107"/>
        <v>0</v>
      </c>
      <c r="G175" s="42">
        <f t="shared" si="107"/>
        <v>0</v>
      </c>
      <c r="H175" s="42">
        <f t="shared" si="107"/>
        <v>0</v>
      </c>
      <c r="I175" s="46">
        <f t="shared" si="107"/>
        <v>0</v>
      </c>
      <c r="J175" s="52">
        <f t="shared" ref="J175:K175" si="108">(J167-J168-J170-J171-J169)/J167</f>
        <v>0</v>
      </c>
      <c r="K175" s="47">
        <f t="shared" si="108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9">IF(C177&lt;1,C167,C167-C168-C169-C170-C171/C177)/24</f>
        <v>1</v>
      </c>
      <c r="D178" s="58">
        <f t="shared" si="109"/>
        <v>1</v>
      </c>
      <c r="E178" s="58">
        <f t="shared" si="109"/>
        <v>1</v>
      </c>
      <c r="F178" s="58">
        <f t="shared" si="109"/>
        <v>1</v>
      </c>
      <c r="G178" s="58">
        <f t="shared" si="109"/>
        <v>1</v>
      </c>
      <c r="H178" s="58">
        <f t="shared" si="109"/>
        <v>1</v>
      </c>
      <c r="I178" s="59">
        <f t="shared" si="109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0">IF(C176=0,C175,((C167-C168-C170-C171-C169)/C167)/C176)</f>
        <v>0</v>
      </c>
      <c r="D179" s="25">
        <f t="shared" si="110"/>
        <v>0</v>
      </c>
      <c r="E179" s="25">
        <f t="shared" si="110"/>
        <v>0</v>
      </c>
      <c r="F179" s="25">
        <f t="shared" si="110"/>
        <v>0</v>
      </c>
      <c r="G179" s="25">
        <f t="shared" si="110"/>
        <v>0</v>
      </c>
      <c r="H179" s="25">
        <f t="shared" si="110"/>
        <v>0</v>
      </c>
      <c r="I179" s="45">
        <f t="shared" si="110"/>
        <v>0</v>
      </c>
      <c r="J179" s="44">
        <f t="shared" ref="J179:K179" si="111">IF(J176=0,J175,((J167-J168-J170-J171-J169)/J167)/J176)</f>
        <v>0</v>
      </c>
      <c r="K179" s="44">
        <f t="shared" si="111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2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12"/>
        <v>168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12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2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2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3">C182+C184+C185</f>
        <v>24</v>
      </c>
      <c r="D186" s="30">
        <f t="shared" si="113"/>
        <v>24</v>
      </c>
      <c r="E186" s="30">
        <f t="shared" si="113"/>
        <v>24</v>
      </c>
      <c r="F186" s="30">
        <f t="shared" si="113"/>
        <v>24</v>
      </c>
      <c r="G186" s="30">
        <f t="shared" si="113"/>
        <v>24</v>
      </c>
      <c r="H186" s="30">
        <f t="shared" si="113"/>
        <v>24</v>
      </c>
      <c r="I186" s="30">
        <f t="shared" si="113"/>
        <v>24</v>
      </c>
      <c r="J186" s="36">
        <f t="shared" si="112"/>
        <v>168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4">C181-C186</f>
        <v>0</v>
      </c>
      <c r="D187" s="30">
        <f t="shared" si="114"/>
        <v>0</v>
      </c>
      <c r="E187" s="30">
        <f t="shared" si="114"/>
        <v>0</v>
      </c>
      <c r="F187" s="30">
        <f t="shared" si="114"/>
        <v>0</v>
      </c>
      <c r="G187" s="30">
        <f t="shared" si="114"/>
        <v>0</v>
      </c>
      <c r="H187" s="30">
        <f t="shared" si="114"/>
        <v>0</v>
      </c>
      <c r="I187" s="30">
        <f t="shared" si="114"/>
        <v>0</v>
      </c>
      <c r="J187" s="36">
        <f t="shared" si="112"/>
        <v>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15">(D181-D182-D184-D185)/D181</f>
        <v>0</v>
      </c>
      <c r="E188" s="42">
        <f t="shared" si="115"/>
        <v>0</v>
      </c>
      <c r="F188" s="42">
        <f t="shared" si="115"/>
        <v>0</v>
      </c>
      <c r="G188" s="42">
        <f t="shared" si="115"/>
        <v>0</v>
      </c>
      <c r="H188" s="42">
        <f t="shared" si="115"/>
        <v>0</v>
      </c>
      <c r="I188" s="42">
        <f t="shared" si="115"/>
        <v>0</v>
      </c>
      <c r="J188" s="43">
        <f t="shared" ref="J188:K188" si="116">(J181-J182-J184-J185)/J181</f>
        <v>0</v>
      </c>
      <c r="K188" s="43">
        <f t="shared" si="116"/>
        <v>1</v>
      </c>
    </row>
    <row r="189" spans="1:13" x14ac:dyDescent="0.2">
      <c r="A189" s="14"/>
      <c r="B189" s="38" t="s">
        <v>19</v>
      </c>
      <c r="C189" s="42">
        <f t="shared" ref="C189:I189" si="117">(C181-C182-C184-C185-C183)/C181</f>
        <v>0</v>
      </c>
      <c r="D189" s="42">
        <f t="shared" si="117"/>
        <v>0</v>
      </c>
      <c r="E189" s="42">
        <f t="shared" si="117"/>
        <v>0</v>
      </c>
      <c r="F189" s="42">
        <f t="shared" si="117"/>
        <v>0</v>
      </c>
      <c r="G189" s="42">
        <f t="shared" si="117"/>
        <v>0</v>
      </c>
      <c r="H189" s="42">
        <f t="shared" si="117"/>
        <v>0</v>
      </c>
      <c r="I189" s="46">
        <f t="shared" si="117"/>
        <v>0</v>
      </c>
      <c r="J189" s="52">
        <f t="shared" ref="J189:K189" si="118">(J181-J182-J184-J185-J183)/J181</f>
        <v>0</v>
      </c>
      <c r="K189" s="47">
        <f t="shared" si="118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9">IF(C191&lt;1,C181,C181-C182-C183-C184-C185/C191)/24</f>
        <v>1</v>
      </c>
      <c r="D192" s="58">
        <f t="shared" si="119"/>
        <v>1</v>
      </c>
      <c r="E192" s="58">
        <f t="shared" si="119"/>
        <v>1</v>
      </c>
      <c r="F192" s="58">
        <f t="shared" si="119"/>
        <v>1</v>
      </c>
      <c r="G192" s="58">
        <f t="shared" si="119"/>
        <v>1</v>
      </c>
      <c r="H192" s="58">
        <f t="shared" si="119"/>
        <v>1</v>
      </c>
      <c r="I192" s="59">
        <f t="shared" si="119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0">IF(C190=0,C189,((C181-C182-C184-C185-C183)/C181)/C190)</f>
        <v>0</v>
      </c>
      <c r="D193" s="25">
        <f t="shared" si="120"/>
        <v>0</v>
      </c>
      <c r="E193" s="25">
        <f t="shared" si="120"/>
        <v>0</v>
      </c>
      <c r="F193" s="25">
        <f t="shared" si="120"/>
        <v>0</v>
      </c>
      <c r="G193" s="25">
        <f t="shared" si="120"/>
        <v>0</v>
      </c>
      <c r="H193" s="25">
        <f t="shared" si="120"/>
        <v>0</v>
      </c>
      <c r="I193" s="45">
        <f t="shared" si="120"/>
        <v>0</v>
      </c>
      <c r="J193" s="44">
        <f t="shared" ref="J193:K193" si="121">IF(J190=0,J189,((J181-J182-J184-J185-J183)/J181)/J190)</f>
        <v>0</v>
      </c>
      <c r="K193" s="44">
        <f t="shared" si="121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64"/>
  <dimension ref="A1:O194"/>
  <sheetViews>
    <sheetView showGridLines="0" zoomScaleNormal="100" workbookViewId="0">
      <selection activeCell="L12" sqref="L1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Week27!F1+1</f>
        <v>28</v>
      </c>
      <c r="G1" s="62">
        <f>Week27!G1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Week27!I3+1</f>
        <v>43652</v>
      </c>
      <c r="D3" s="51">
        <f t="shared" ref="D3:I3" si="0">C3+1</f>
        <v>43653</v>
      </c>
      <c r="E3" s="51">
        <f t="shared" si="0"/>
        <v>43654</v>
      </c>
      <c r="F3" s="51">
        <f t="shared" si="0"/>
        <v>43655</v>
      </c>
      <c r="G3" s="51">
        <f t="shared" si="0"/>
        <v>43656</v>
      </c>
      <c r="H3" s="51">
        <f t="shared" si="0"/>
        <v>43657</v>
      </c>
      <c r="I3" s="51">
        <f t="shared" si="0"/>
        <v>43658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f>15+(48/60)</f>
        <v>15.8</v>
      </c>
      <c r="I6" s="29">
        <v>0.2</v>
      </c>
      <c r="J6" s="33">
        <f t="shared" si="1"/>
        <v>16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0.17</v>
      </c>
      <c r="H7" s="29">
        <v>0</v>
      </c>
      <c r="I7" s="29">
        <v>0</v>
      </c>
      <c r="J7" s="33">
        <f t="shared" si="1"/>
        <v>0.17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15.8</v>
      </c>
      <c r="I10" s="30">
        <f t="shared" si="2"/>
        <v>0.2</v>
      </c>
      <c r="J10" s="36">
        <f t="shared" si="1"/>
        <v>16</v>
      </c>
      <c r="K10" s="36">
        <f>K6+K8+K9</f>
        <v>0</v>
      </c>
      <c r="N10" s="53">
        <f>AVERAGE(J12,J26,J40,J56,J70,J86,J100)</f>
        <v>0.95178571428571423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8.1999999999999993</v>
      </c>
      <c r="I11" s="30">
        <f t="shared" si="3"/>
        <v>23.8</v>
      </c>
      <c r="J11" s="36">
        <f t="shared" si="1"/>
        <v>152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0.34166666666666662</v>
      </c>
      <c r="I12" s="42">
        <f t="shared" si="4"/>
        <v>0.9916666666666667</v>
      </c>
      <c r="J12" s="43">
        <f t="shared" ref="J12:K12" si="5">(J5-J6-J8-J9)/J5</f>
        <v>0.90476190476190477</v>
      </c>
      <c r="K12" s="43">
        <f t="shared" si="5"/>
        <v>1</v>
      </c>
      <c r="L12" s="53">
        <f>AVERAGE(J12,J26,J40)</f>
        <v>0.88750000000000007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0.99291666666666656</v>
      </c>
      <c r="H13" s="42">
        <f t="shared" si="6"/>
        <v>0.34166666666666662</v>
      </c>
      <c r="I13" s="46">
        <f t="shared" si="6"/>
        <v>0.9916666666666667</v>
      </c>
      <c r="J13" s="52">
        <f t="shared" ref="J13:K13" si="7">(J5-J6-J8-J9-J7)/J5</f>
        <v>0.90375000000000005</v>
      </c>
      <c r="K13" s="47">
        <f t="shared" si="7"/>
        <v>1</v>
      </c>
      <c r="L13" s="53">
        <f>AVERAGE(J13,J27,J41)</f>
        <v>0.88716269841269846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0.99291666666666656</v>
      </c>
      <c r="H17" s="25">
        <f t="shared" si="9"/>
        <v>0.34166666666666662</v>
      </c>
      <c r="I17" s="45">
        <f t="shared" si="9"/>
        <v>0.9916666666666667</v>
      </c>
      <c r="J17" s="44">
        <f t="shared" ref="J17:K17" si="10">IF(J14=0,J13,((J5-J6-J8-J9-J7)/J5)/J14)</f>
        <v>0.90375000000000005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18.5</v>
      </c>
      <c r="I20" s="29">
        <v>0.63</v>
      </c>
      <c r="J20" s="35">
        <f t="shared" si="11"/>
        <v>19.13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18.5</v>
      </c>
      <c r="I24" s="30">
        <f t="shared" si="12"/>
        <v>0.63</v>
      </c>
      <c r="J24" s="36">
        <f t="shared" si="11"/>
        <v>19.13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5.5</v>
      </c>
      <c r="I25" s="30">
        <f t="shared" si="13"/>
        <v>23.37</v>
      </c>
      <c r="J25" s="36">
        <f t="shared" si="11"/>
        <v>148.87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0.22916666666666666</v>
      </c>
      <c r="I26" s="42">
        <f t="shared" si="14"/>
        <v>0.97375</v>
      </c>
      <c r="J26" s="43">
        <f>(J19-J20-J22-J23)/J19</f>
        <v>0.88613095238095241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0.22916666666666666</v>
      </c>
      <c r="I27" s="46">
        <f t="shared" si="15"/>
        <v>0.97375</v>
      </c>
      <c r="J27" s="52">
        <f>(J19-J20-J22-J23-J21)/J19</f>
        <v>0.88613095238095241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0.22916666666666666</v>
      </c>
      <c r="I31" s="45">
        <f t="shared" si="17"/>
        <v>0.97375</v>
      </c>
      <c r="J31" s="44">
        <f t="shared" ref="J31:K31" si="18">IF(J28=0,J27,((J19-J20-J22-J23-J21)/J19)/J28)</f>
        <v>0.88613095238095241</v>
      </c>
      <c r="K31" s="44">
        <f t="shared" si="18"/>
        <v>1</v>
      </c>
      <c r="L31" s="55">
        <f>(J28+J40+J56+J72+J116)/5</f>
        <v>0.57432142857142865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20</v>
      </c>
      <c r="I34" s="29">
        <v>1.57</v>
      </c>
      <c r="J34" s="33">
        <f t="shared" si="19"/>
        <v>21.57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20</v>
      </c>
      <c r="I38" s="30">
        <f t="shared" si="20"/>
        <v>1.57</v>
      </c>
      <c r="J38" s="34">
        <f t="shared" si="19"/>
        <v>21.57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4</v>
      </c>
      <c r="I39" s="30">
        <f t="shared" si="21"/>
        <v>22.43</v>
      </c>
      <c r="J39" s="34">
        <f t="shared" si="19"/>
        <v>146.43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0.16666666666666666</v>
      </c>
      <c r="I40" s="42">
        <f t="shared" si="22"/>
        <v>0.93458333333333332</v>
      </c>
      <c r="J40" s="43">
        <f>(J33-J34-J36-J37)/J33</f>
        <v>0.87160714285714291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0.16666666666666666</v>
      </c>
      <c r="I41" s="46">
        <f t="shared" si="23"/>
        <v>0.93458333333333332</v>
      </c>
      <c r="J41" s="52">
        <f>(J33-J34-J36-J37-J35)/J33</f>
        <v>0.87160714285714291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0.16666666666666666</v>
      </c>
      <c r="I45" s="45">
        <f t="shared" si="25"/>
        <v>0.93458333333333332</v>
      </c>
      <c r="J45" s="44">
        <f t="shared" ref="J45:K45" si="26">IF(J42=0,J41,((J33-J34-J36-J37-J35)/J33)/J42)</f>
        <v>0.87160714285714291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43652</v>
      </c>
      <c r="D47" s="51">
        <f t="shared" ref="D47:I47" si="27">C47+1</f>
        <v>43653</v>
      </c>
      <c r="E47" s="51">
        <f t="shared" si="27"/>
        <v>43654</v>
      </c>
      <c r="F47" s="51">
        <f t="shared" si="27"/>
        <v>43655</v>
      </c>
      <c r="G47" s="51">
        <f t="shared" si="27"/>
        <v>43656</v>
      </c>
      <c r="H47" s="51">
        <f t="shared" si="27"/>
        <v>43657</v>
      </c>
      <c r="I47" s="51">
        <f t="shared" si="27"/>
        <v>43658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3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3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3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3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  <c r="M52" s="53">
        <f>AVERAGE(J12,J26,J40,J56,J70,J86,J100)</f>
        <v>0.95178571428571423</v>
      </c>
    </row>
    <row r="53" spans="1:13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3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3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3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3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0.99851190476190477</v>
      </c>
    </row>
    <row r="58" spans="1:13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3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3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>IF(G59&lt;1,G49,G49-G50-G51-G52-G53/G59)/24</f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3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3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3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3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0.5</v>
      </c>
      <c r="H65" s="29">
        <v>0</v>
      </c>
      <c r="I65" s="29">
        <v>0</v>
      </c>
      <c r="J65" s="35">
        <f t="shared" si="36"/>
        <v>0.5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0.97916666666666663</v>
      </c>
      <c r="H71" s="42">
        <f t="shared" si="40"/>
        <v>1</v>
      </c>
      <c r="I71" s="46">
        <f t="shared" si="40"/>
        <v>1</v>
      </c>
      <c r="J71" s="52">
        <f>(J63-J64-J66-J67-J65)/J63</f>
        <v>0.99702380952380953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0.97916666666666663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0.99702380952380953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43652</v>
      </c>
      <c r="D77" s="51">
        <f t="shared" ref="D77:I77" si="44">C77+1</f>
        <v>43653</v>
      </c>
      <c r="E77" s="51">
        <f t="shared" si="44"/>
        <v>43654</v>
      </c>
      <c r="F77" s="51">
        <f t="shared" si="44"/>
        <v>43655</v>
      </c>
      <c r="G77" s="51">
        <f t="shared" si="44"/>
        <v>43656</v>
      </c>
      <c r="H77" s="51">
        <f t="shared" si="44"/>
        <v>43657</v>
      </c>
      <c r="I77" s="51">
        <f t="shared" si="44"/>
        <v>43658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0.99955357142857149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0.15</v>
      </c>
      <c r="H95" s="29">
        <v>0</v>
      </c>
      <c r="I95" s="29">
        <v>0</v>
      </c>
      <c r="J95" s="35">
        <f t="shared" si="53"/>
        <v>0.15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0.99375000000000002</v>
      </c>
      <c r="H101" s="42">
        <f t="shared" si="57"/>
        <v>1</v>
      </c>
      <c r="I101" s="46">
        <f t="shared" si="57"/>
        <v>1</v>
      </c>
      <c r="J101" s="52">
        <f>(J93-J94-J96-J97-J95)/J93</f>
        <v>0.99910714285714286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0.99375000000000002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0.99910714285714286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43652</v>
      </c>
      <c r="D107" s="51">
        <f t="shared" ref="D107:I107" si="61">C107+1</f>
        <v>43653</v>
      </c>
      <c r="E107" s="51">
        <f t="shared" si="61"/>
        <v>43654</v>
      </c>
      <c r="F107" s="51">
        <f t="shared" si="61"/>
        <v>43655</v>
      </c>
      <c r="G107" s="51">
        <f t="shared" si="61"/>
        <v>43656</v>
      </c>
      <c r="H107" s="51">
        <f t="shared" si="61"/>
        <v>43657</v>
      </c>
      <c r="I107" s="51">
        <f t="shared" si="61"/>
        <v>43658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43652</v>
      </c>
      <c r="D123" s="51">
        <f t="shared" ref="D123:I123" si="72">C123+1</f>
        <v>43653</v>
      </c>
      <c r="E123" s="51">
        <f t="shared" si="72"/>
        <v>43654</v>
      </c>
      <c r="F123" s="51">
        <f t="shared" si="72"/>
        <v>43655</v>
      </c>
      <c r="G123" s="51">
        <f t="shared" si="72"/>
        <v>43656</v>
      </c>
      <c r="H123" s="51">
        <f t="shared" si="72"/>
        <v>43657</v>
      </c>
      <c r="I123" s="51">
        <f t="shared" si="72"/>
        <v>43658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  <c r="N125" s="4">
        <f>(L116+L132)/2</f>
        <v>0.83333333333333326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  <c r="N126" s="53">
        <f>AVERAGE(J116,J132,J146,J160,J174,J188)</f>
        <v>0.66666666666666663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AVERAGE(J132,J146,J160,J174,J188,J116)</f>
        <v>0.66666666666666663</v>
      </c>
      <c r="M132" s="53"/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24</v>
      </c>
      <c r="G168" s="29">
        <v>24</v>
      </c>
      <c r="H168" s="29">
        <v>24</v>
      </c>
      <c r="I168" s="29">
        <v>24</v>
      </c>
      <c r="J168" s="35">
        <f t="shared" si="103"/>
        <v>168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103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24</v>
      </c>
      <c r="D172" s="30">
        <f t="shared" si="104"/>
        <v>24</v>
      </c>
      <c r="E172" s="30">
        <f t="shared" si="104"/>
        <v>24</v>
      </c>
      <c r="F172" s="30">
        <f t="shared" si="104"/>
        <v>24</v>
      </c>
      <c r="G172" s="30">
        <f t="shared" si="104"/>
        <v>24</v>
      </c>
      <c r="H172" s="30">
        <f t="shared" si="104"/>
        <v>24</v>
      </c>
      <c r="I172" s="30">
        <f t="shared" si="104"/>
        <v>24</v>
      </c>
      <c r="J172" s="36">
        <f t="shared" si="103"/>
        <v>168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0</v>
      </c>
      <c r="D173" s="30">
        <f t="shared" si="105"/>
        <v>0</v>
      </c>
      <c r="E173" s="30">
        <f t="shared" si="105"/>
        <v>0</v>
      </c>
      <c r="F173" s="30">
        <f t="shared" si="105"/>
        <v>0</v>
      </c>
      <c r="G173" s="30">
        <f t="shared" si="105"/>
        <v>0</v>
      </c>
      <c r="H173" s="30">
        <f t="shared" si="105"/>
        <v>0</v>
      </c>
      <c r="I173" s="30">
        <f t="shared" si="105"/>
        <v>0</v>
      </c>
      <c r="J173" s="36">
        <f t="shared" si="103"/>
        <v>0</v>
      </c>
      <c r="K173" s="36">
        <f>K167-K172</f>
        <v>168</v>
      </c>
      <c r="L173" s="53">
        <f>AVERAGE(J87,J101)</f>
        <v>0.99955357142857149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I174" si="106">(D167-D168-D170-D171)/D167</f>
        <v>0</v>
      </c>
      <c r="E174" s="42">
        <f t="shared" si="106"/>
        <v>0</v>
      </c>
      <c r="F174" s="42">
        <f t="shared" si="106"/>
        <v>0</v>
      </c>
      <c r="G174" s="42">
        <f t="shared" si="106"/>
        <v>0</v>
      </c>
      <c r="H174" s="42">
        <f t="shared" si="106"/>
        <v>0</v>
      </c>
      <c r="I174" s="42">
        <f t="shared" si="106"/>
        <v>0</v>
      </c>
      <c r="J174" s="43">
        <f t="shared" ref="J174:K174" si="107">(J167-J168-J170-J171)/J167</f>
        <v>0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13"/>
        <v>168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13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24</v>
      </c>
      <c r="D186" s="30">
        <f t="shared" si="114"/>
        <v>24</v>
      </c>
      <c r="E186" s="30">
        <f t="shared" si="114"/>
        <v>24</v>
      </c>
      <c r="F186" s="30">
        <f t="shared" si="114"/>
        <v>24</v>
      </c>
      <c r="G186" s="30">
        <f t="shared" si="114"/>
        <v>24</v>
      </c>
      <c r="H186" s="30">
        <f t="shared" si="114"/>
        <v>24</v>
      </c>
      <c r="I186" s="30">
        <f t="shared" si="114"/>
        <v>24</v>
      </c>
      <c r="J186" s="36">
        <f t="shared" si="113"/>
        <v>168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0</v>
      </c>
      <c r="D187" s="30">
        <f t="shared" si="115"/>
        <v>0</v>
      </c>
      <c r="E187" s="30">
        <f t="shared" si="115"/>
        <v>0</v>
      </c>
      <c r="F187" s="30">
        <f t="shared" si="115"/>
        <v>0</v>
      </c>
      <c r="G187" s="30">
        <f t="shared" si="115"/>
        <v>0</v>
      </c>
      <c r="H187" s="30">
        <f t="shared" si="115"/>
        <v>0</v>
      </c>
      <c r="I187" s="30">
        <f t="shared" si="115"/>
        <v>0</v>
      </c>
      <c r="J187" s="36">
        <f t="shared" si="113"/>
        <v>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16">(D181-D182-D184-D185)/D181</f>
        <v>0</v>
      </c>
      <c r="E188" s="42">
        <f t="shared" si="116"/>
        <v>0</v>
      </c>
      <c r="F188" s="42">
        <f t="shared" si="116"/>
        <v>0</v>
      </c>
      <c r="G188" s="42">
        <f t="shared" si="116"/>
        <v>0</v>
      </c>
      <c r="H188" s="42">
        <f t="shared" si="116"/>
        <v>0</v>
      </c>
      <c r="I188" s="42">
        <f t="shared" si="116"/>
        <v>0</v>
      </c>
      <c r="J188" s="43">
        <f>(J181-J182-J184-J185)/J181</f>
        <v>0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7">(C181-C182-C184-C185-C183)/C181</f>
        <v>0</v>
      </c>
      <c r="D189" s="42">
        <f t="shared" si="117"/>
        <v>0</v>
      </c>
      <c r="E189" s="42">
        <f t="shared" si="117"/>
        <v>0</v>
      </c>
      <c r="F189" s="42">
        <f t="shared" si="117"/>
        <v>0</v>
      </c>
      <c r="G189" s="42">
        <f t="shared" si="117"/>
        <v>0</v>
      </c>
      <c r="H189" s="42">
        <f t="shared" si="117"/>
        <v>0</v>
      </c>
      <c r="I189" s="46">
        <f t="shared" si="117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8">IF(C191&lt;1,C181,C181-C182-C183-C184-C185/C191)/24</f>
        <v>1</v>
      </c>
      <c r="D192" s="58">
        <f t="shared" si="118"/>
        <v>1</v>
      </c>
      <c r="E192" s="58">
        <f t="shared" si="118"/>
        <v>1</v>
      </c>
      <c r="F192" s="58">
        <f t="shared" si="118"/>
        <v>1</v>
      </c>
      <c r="G192" s="58">
        <f t="shared" si="118"/>
        <v>1</v>
      </c>
      <c r="H192" s="58">
        <f t="shared" si="118"/>
        <v>1</v>
      </c>
      <c r="I192" s="59">
        <f t="shared" si="11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9">IF(C190=0,C189,((C181-C182-C184-C185-C183)/C181)/C190)</f>
        <v>0</v>
      </c>
      <c r="D193" s="25">
        <f t="shared" si="119"/>
        <v>0</v>
      </c>
      <c r="E193" s="25">
        <f t="shared" si="119"/>
        <v>0</v>
      </c>
      <c r="F193" s="25">
        <f t="shared" si="119"/>
        <v>0</v>
      </c>
      <c r="G193" s="25">
        <f t="shared" si="119"/>
        <v>0</v>
      </c>
      <c r="H193" s="25">
        <f t="shared" si="119"/>
        <v>0</v>
      </c>
      <c r="I193" s="45">
        <f t="shared" si="119"/>
        <v>0</v>
      </c>
      <c r="J193" s="44">
        <f t="shared" ref="J193:K193" si="120">IF(J190=0,J189,((J181-J182-J184-J185-J183)/J181)/J190)</f>
        <v>0</v>
      </c>
      <c r="K193" s="44">
        <f t="shared" si="12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65"/>
  <dimension ref="A1:O194"/>
  <sheetViews>
    <sheetView showGridLines="0" zoomScaleNormal="100" workbookViewId="0">
      <selection activeCell="A3" sqref="A3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Week28!F1+1</f>
        <v>29</v>
      </c>
      <c r="G1" s="62">
        <f>Week28!G1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Week28!I3+1</f>
        <v>43659</v>
      </c>
      <c r="D3" s="51">
        <f t="shared" ref="D3:I3" si="0">C3+1</f>
        <v>43660</v>
      </c>
      <c r="E3" s="51">
        <f t="shared" si="0"/>
        <v>43661</v>
      </c>
      <c r="F3" s="51">
        <f t="shared" si="0"/>
        <v>43662</v>
      </c>
      <c r="G3" s="51">
        <f t="shared" si="0"/>
        <v>43663</v>
      </c>
      <c r="H3" s="51">
        <f t="shared" si="0"/>
        <v>43664</v>
      </c>
      <c r="I3" s="51">
        <f t="shared" si="0"/>
        <v>43665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  <c r="O13" s="53">
        <f>AVERAGE(J12,J26,J40,J56,J70,J86,J100)</f>
        <v>0.99349489795918366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 t="shared" ref="J26:K26" si="15">(J19-J20-J22-J23)/J19</f>
        <v>1</v>
      </c>
      <c r="K26" s="43">
        <f t="shared" si="15"/>
        <v>1</v>
      </c>
    </row>
    <row r="27" spans="1:14" x14ac:dyDescent="0.2">
      <c r="A27" s="14"/>
      <c r="B27" s="38" t="s">
        <v>19</v>
      </c>
      <c r="C27" s="42">
        <f t="shared" ref="C27:I27" si="16">(C19-C20-C22-C23-C21)/C19</f>
        <v>1</v>
      </c>
      <c r="D27" s="42">
        <f t="shared" si="16"/>
        <v>1</v>
      </c>
      <c r="E27" s="42">
        <f t="shared" si="16"/>
        <v>1</v>
      </c>
      <c r="F27" s="42">
        <f t="shared" si="16"/>
        <v>1</v>
      </c>
      <c r="G27" s="42">
        <f t="shared" si="16"/>
        <v>1</v>
      </c>
      <c r="H27" s="42">
        <f t="shared" si="16"/>
        <v>1</v>
      </c>
      <c r="I27" s="46">
        <f t="shared" si="16"/>
        <v>1</v>
      </c>
      <c r="J27" s="52">
        <f t="shared" ref="J27:K27" si="17">(J19-J20-J22-J23-J21)/J19</f>
        <v>1</v>
      </c>
      <c r="K27" s="47">
        <f t="shared" si="17"/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8">IF(C29&lt;1,C19,C19-C20-C21-C22-C23/C29)/24</f>
        <v>1</v>
      </c>
      <c r="D30" s="58">
        <f t="shared" si="18"/>
        <v>1</v>
      </c>
      <c r="E30" s="58">
        <f t="shared" si="18"/>
        <v>1</v>
      </c>
      <c r="F30" s="58">
        <f t="shared" si="18"/>
        <v>1</v>
      </c>
      <c r="G30" s="58">
        <f t="shared" si="18"/>
        <v>1</v>
      </c>
      <c r="H30" s="58">
        <f t="shared" si="18"/>
        <v>1</v>
      </c>
      <c r="I30" s="59">
        <f t="shared" si="18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9">IF(C28=0,C27,((C19-C20-C22-C23-C21)/C19)/C28)</f>
        <v>1</v>
      </c>
      <c r="D31" s="25">
        <f t="shared" si="19"/>
        <v>1</v>
      </c>
      <c r="E31" s="25">
        <f t="shared" si="19"/>
        <v>1</v>
      </c>
      <c r="F31" s="25">
        <f t="shared" si="19"/>
        <v>1</v>
      </c>
      <c r="G31" s="25">
        <f t="shared" si="19"/>
        <v>1</v>
      </c>
      <c r="H31" s="25">
        <f t="shared" si="19"/>
        <v>1</v>
      </c>
      <c r="I31" s="45">
        <f t="shared" si="19"/>
        <v>1</v>
      </c>
      <c r="J31" s="44">
        <f t="shared" ref="J31:K31" si="20">IF(J28=0,J27,((J19-J20-J22-J23-J21)/J19)/J28)</f>
        <v>1</v>
      </c>
      <c r="K31" s="44">
        <f t="shared" si="20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21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21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21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21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21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2">C34+C36+C37</f>
        <v>0</v>
      </c>
      <c r="D38" s="30">
        <f t="shared" si="22"/>
        <v>0</v>
      </c>
      <c r="E38" s="30">
        <f t="shared" si="22"/>
        <v>0</v>
      </c>
      <c r="F38" s="30">
        <f t="shared" si="22"/>
        <v>0</v>
      </c>
      <c r="G38" s="30">
        <f t="shared" si="22"/>
        <v>0</v>
      </c>
      <c r="H38" s="30">
        <f t="shared" si="22"/>
        <v>0</v>
      </c>
      <c r="I38" s="30">
        <f t="shared" si="22"/>
        <v>0</v>
      </c>
      <c r="J38" s="34">
        <f t="shared" si="21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3">C33-C38</f>
        <v>24</v>
      </c>
      <c r="D39" s="30">
        <f t="shared" si="23"/>
        <v>24</v>
      </c>
      <c r="E39" s="30">
        <f t="shared" si="23"/>
        <v>24</v>
      </c>
      <c r="F39" s="30">
        <f t="shared" si="23"/>
        <v>24</v>
      </c>
      <c r="G39" s="30">
        <f t="shared" si="23"/>
        <v>24</v>
      </c>
      <c r="H39" s="30">
        <f t="shared" si="23"/>
        <v>24</v>
      </c>
      <c r="I39" s="30">
        <f t="shared" si="23"/>
        <v>24</v>
      </c>
      <c r="J39" s="34">
        <f t="shared" si="21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4">(D33-D34-D36-D37)/D33</f>
        <v>1</v>
      </c>
      <c r="E40" s="42">
        <f t="shared" si="24"/>
        <v>1</v>
      </c>
      <c r="F40" s="42">
        <f t="shared" si="24"/>
        <v>1</v>
      </c>
      <c r="G40" s="42">
        <f t="shared" si="24"/>
        <v>1</v>
      </c>
      <c r="H40" s="42">
        <f t="shared" si="24"/>
        <v>1</v>
      </c>
      <c r="I40" s="42">
        <f t="shared" si="24"/>
        <v>1</v>
      </c>
      <c r="J40" s="43">
        <f t="shared" ref="J40:K40" si="25">(J33-J34-J36-J37)/J33</f>
        <v>1</v>
      </c>
      <c r="K40" s="43">
        <f t="shared" si="25"/>
        <v>1</v>
      </c>
    </row>
    <row r="41" spans="1:14" x14ac:dyDescent="0.2">
      <c r="A41" s="14"/>
      <c r="B41" s="38" t="s">
        <v>19</v>
      </c>
      <c r="C41" s="42">
        <f t="shared" ref="C41:I41" si="26">(C33-C34-C36-C37-C35)/C33</f>
        <v>1</v>
      </c>
      <c r="D41" s="42">
        <f t="shared" si="26"/>
        <v>1</v>
      </c>
      <c r="E41" s="42">
        <f t="shared" si="26"/>
        <v>1</v>
      </c>
      <c r="F41" s="42">
        <f t="shared" si="26"/>
        <v>1</v>
      </c>
      <c r="G41" s="42">
        <f t="shared" si="26"/>
        <v>1</v>
      </c>
      <c r="H41" s="42">
        <f t="shared" si="26"/>
        <v>1</v>
      </c>
      <c r="I41" s="46">
        <f t="shared" si="26"/>
        <v>1</v>
      </c>
      <c r="J41" s="52">
        <f t="shared" ref="J41:K41" si="27">(J33-J34-J36-J37-J35)/J33</f>
        <v>1</v>
      </c>
      <c r="K41" s="47">
        <f t="shared" si="27"/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8">IF(C43&lt;1,C33,C33-C34-C35-C36-C37/C43)/24</f>
        <v>1</v>
      </c>
      <c r="D44" s="58">
        <f t="shared" si="28"/>
        <v>1</v>
      </c>
      <c r="E44" s="58">
        <f t="shared" si="28"/>
        <v>1</v>
      </c>
      <c r="F44" s="58">
        <f t="shared" si="28"/>
        <v>1</v>
      </c>
      <c r="G44" s="58">
        <f t="shared" si="28"/>
        <v>1</v>
      </c>
      <c r="H44" s="58">
        <f t="shared" si="28"/>
        <v>1</v>
      </c>
      <c r="I44" s="59">
        <f t="shared" si="28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9">IF(C42=0,C41,((C33-C34-C36-C37-C35)/C33)/C42)</f>
        <v>1</v>
      </c>
      <c r="D45" s="25">
        <f t="shared" si="29"/>
        <v>1</v>
      </c>
      <c r="E45" s="25">
        <f t="shared" si="29"/>
        <v>1</v>
      </c>
      <c r="F45" s="25">
        <f t="shared" si="29"/>
        <v>1</v>
      </c>
      <c r="G45" s="25">
        <f t="shared" si="29"/>
        <v>1</v>
      </c>
      <c r="H45" s="25">
        <f t="shared" si="29"/>
        <v>1</v>
      </c>
      <c r="I45" s="45">
        <f t="shared" si="29"/>
        <v>1</v>
      </c>
      <c r="J45" s="44">
        <f t="shared" ref="J45:K45" si="30">IF(J42=0,J41,((J33-J34-J36-J37-J35)/J33)/J42)</f>
        <v>1</v>
      </c>
      <c r="K45" s="44">
        <f t="shared" si="30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43659</v>
      </c>
      <c r="D47" s="51">
        <f t="shared" ref="D47:I47" si="31">C47+1</f>
        <v>43660</v>
      </c>
      <c r="E47" s="51">
        <f t="shared" si="31"/>
        <v>43661</v>
      </c>
      <c r="F47" s="51">
        <f t="shared" si="31"/>
        <v>43662</v>
      </c>
      <c r="G47" s="51">
        <f t="shared" si="31"/>
        <v>43663</v>
      </c>
      <c r="H47" s="51">
        <f t="shared" si="31"/>
        <v>43664</v>
      </c>
      <c r="I47" s="51">
        <f t="shared" si="31"/>
        <v>43665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32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32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32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32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32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33">C50+C52+C53</f>
        <v>0</v>
      </c>
      <c r="D54" s="30">
        <f t="shared" si="33"/>
        <v>0</v>
      </c>
      <c r="E54" s="30">
        <f t="shared" si="33"/>
        <v>0</v>
      </c>
      <c r="F54" s="30">
        <f t="shared" si="33"/>
        <v>0</v>
      </c>
      <c r="G54" s="30">
        <f t="shared" si="33"/>
        <v>0</v>
      </c>
      <c r="H54" s="30">
        <f t="shared" si="33"/>
        <v>0</v>
      </c>
      <c r="I54" s="30">
        <f t="shared" si="33"/>
        <v>0</v>
      </c>
      <c r="J54" s="36">
        <f t="shared" si="32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4">C49-C54</f>
        <v>24</v>
      </c>
      <c r="D55" s="30">
        <f t="shared" si="34"/>
        <v>24</v>
      </c>
      <c r="E55" s="30">
        <f t="shared" si="34"/>
        <v>24</v>
      </c>
      <c r="F55" s="30">
        <f t="shared" si="34"/>
        <v>24</v>
      </c>
      <c r="G55" s="30">
        <f t="shared" si="34"/>
        <v>24</v>
      </c>
      <c r="H55" s="30">
        <f t="shared" si="34"/>
        <v>24</v>
      </c>
      <c r="I55" s="30">
        <f t="shared" si="34"/>
        <v>24</v>
      </c>
      <c r="J55" s="36">
        <f t="shared" si="32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5">(D49-D50-D52-D53)/D49</f>
        <v>1</v>
      </c>
      <c r="E56" s="42">
        <f t="shared" si="35"/>
        <v>1</v>
      </c>
      <c r="F56" s="42">
        <f t="shared" si="35"/>
        <v>1</v>
      </c>
      <c r="G56" s="42">
        <f t="shared" si="35"/>
        <v>1</v>
      </c>
      <c r="H56" s="42">
        <f t="shared" si="35"/>
        <v>1</v>
      </c>
      <c r="I56" s="42">
        <f t="shared" si="35"/>
        <v>1</v>
      </c>
      <c r="J56" s="43">
        <f t="shared" ref="J56:K56" si="36">(J49-J50-J52-J53)/J49</f>
        <v>1</v>
      </c>
      <c r="K56" s="43">
        <f t="shared" si="36"/>
        <v>1</v>
      </c>
      <c r="L56" s="53">
        <f>AVERAGE(J56,J70)</f>
        <v>0.98163690476190479</v>
      </c>
    </row>
    <row r="57" spans="1:12" x14ac:dyDescent="0.2">
      <c r="A57" s="14"/>
      <c r="B57" s="38" t="s">
        <v>19</v>
      </c>
      <c r="C57" s="42">
        <f t="shared" ref="C57:I57" si="37">(C49-C50-C52-C53-C51)/C49</f>
        <v>1</v>
      </c>
      <c r="D57" s="42">
        <f t="shared" si="37"/>
        <v>1</v>
      </c>
      <c r="E57" s="42">
        <f t="shared" si="37"/>
        <v>1</v>
      </c>
      <c r="F57" s="42">
        <f t="shared" si="37"/>
        <v>1</v>
      </c>
      <c r="G57" s="42">
        <f t="shared" si="37"/>
        <v>1</v>
      </c>
      <c r="H57" s="42">
        <f t="shared" si="37"/>
        <v>1</v>
      </c>
      <c r="I57" s="46">
        <f t="shared" si="37"/>
        <v>1</v>
      </c>
      <c r="J57" s="52">
        <f t="shared" ref="J57:K57" si="38">(J49-J50-J52-J53-J51)/J49</f>
        <v>1</v>
      </c>
      <c r="K57" s="47">
        <f t="shared" si="38"/>
        <v>1</v>
      </c>
      <c r="L57" s="53">
        <f>AVERAGE(J57,J71)</f>
        <v>0.98163690476190479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9">IF(C59&lt;1,C49,C49-C50-C51-C52-C53/C59)/24</f>
        <v>1</v>
      </c>
      <c r="D60" s="58">
        <f t="shared" si="39"/>
        <v>1</v>
      </c>
      <c r="E60" s="58">
        <f t="shared" si="39"/>
        <v>1</v>
      </c>
      <c r="F60" s="58">
        <f t="shared" si="39"/>
        <v>1</v>
      </c>
      <c r="G60" s="58">
        <f t="shared" si="39"/>
        <v>1</v>
      </c>
      <c r="H60" s="58">
        <f t="shared" si="39"/>
        <v>1</v>
      </c>
      <c r="I60" s="59">
        <f t="shared" si="39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40">IF(C58=0,C57,((C49-C50-C52-C53-C51)/C49)/C58)</f>
        <v>1</v>
      </c>
      <c r="D61" s="25">
        <f t="shared" si="40"/>
        <v>1</v>
      </c>
      <c r="E61" s="25">
        <f t="shared" si="40"/>
        <v>1</v>
      </c>
      <c r="F61" s="25">
        <f t="shared" si="40"/>
        <v>1</v>
      </c>
      <c r="G61" s="25">
        <f t="shared" si="40"/>
        <v>1</v>
      </c>
      <c r="H61" s="25">
        <f t="shared" si="40"/>
        <v>1</v>
      </c>
      <c r="I61" s="45">
        <f t="shared" si="40"/>
        <v>1</v>
      </c>
      <c r="J61" s="44">
        <f t="shared" ref="J61:K61" si="41">IF(J58=0,J57,((J49-J50-J52-J53-J51)/J49)/J58)</f>
        <v>1</v>
      </c>
      <c r="K61" s="44">
        <f t="shared" si="41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42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5.75</v>
      </c>
      <c r="I64" s="29">
        <v>0</v>
      </c>
      <c r="J64" s="35">
        <f t="shared" si="42"/>
        <v>5.75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42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42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0.42</v>
      </c>
      <c r="I67" s="29">
        <v>0</v>
      </c>
      <c r="J67" s="35">
        <f t="shared" si="42"/>
        <v>0.42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43">C64+C66+C67</f>
        <v>0</v>
      </c>
      <c r="D68" s="30">
        <f t="shared" si="43"/>
        <v>0</v>
      </c>
      <c r="E68" s="30">
        <f t="shared" si="43"/>
        <v>0</v>
      </c>
      <c r="F68" s="30">
        <f t="shared" si="43"/>
        <v>0</v>
      </c>
      <c r="G68" s="30">
        <f t="shared" si="43"/>
        <v>0</v>
      </c>
      <c r="H68" s="30">
        <f t="shared" si="43"/>
        <v>6.17</v>
      </c>
      <c r="I68" s="30">
        <f t="shared" si="43"/>
        <v>0</v>
      </c>
      <c r="J68" s="36">
        <f t="shared" si="42"/>
        <v>6.17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44">C63-C68</f>
        <v>24</v>
      </c>
      <c r="D69" s="30">
        <f t="shared" si="44"/>
        <v>24</v>
      </c>
      <c r="E69" s="30">
        <f t="shared" si="44"/>
        <v>24</v>
      </c>
      <c r="F69" s="30">
        <f t="shared" si="44"/>
        <v>24</v>
      </c>
      <c r="G69" s="30">
        <f t="shared" si="44"/>
        <v>24</v>
      </c>
      <c r="H69" s="30">
        <f t="shared" si="44"/>
        <v>17.829999999999998</v>
      </c>
      <c r="I69" s="30">
        <f t="shared" si="44"/>
        <v>24</v>
      </c>
      <c r="J69" s="36">
        <f t="shared" si="42"/>
        <v>161.82999999999998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45">(D63-D64-D66-D67)/D63</f>
        <v>1</v>
      </c>
      <c r="E70" s="42">
        <f t="shared" si="45"/>
        <v>1</v>
      </c>
      <c r="F70" s="42">
        <f t="shared" si="45"/>
        <v>1</v>
      </c>
      <c r="G70" s="42">
        <f t="shared" si="45"/>
        <v>1</v>
      </c>
      <c r="H70" s="42">
        <f t="shared" si="45"/>
        <v>0.74291666666666656</v>
      </c>
      <c r="I70" s="42">
        <f t="shared" si="45"/>
        <v>1</v>
      </c>
      <c r="J70" s="43">
        <f t="shared" ref="J70:K70" si="46">(J63-J64-J66-J67)/J63</f>
        <v>0.96327380952380959</v>
      </c>
      <c r="K70" s="43">
        <f t="shared" si="46"/>
        <v>1</v>
      </c>
    </row>
    <row r="71" spans="1:12" x14ac:dyDescent="0.2">
      <c r="A71" s="14"/>
      <c r="B71" s="38" t="s">
        <v>19</v>
      </c>
      <c r="C71" s="42">
        <f t="shared" ref="C71:I71" si="47">(C63-C64-C66-C67-C65)/C63</f>
        <v>1</v>
      </c>
      <c r="D71" s="42">
        <f t="shared" si="47"/>
        <v>1</v>
      </c>
      <c r="E71" s="42">
        <f t="shared" si="47"/>
        <v>1</v>
      </c>
      <c r="F71" s="42">
        <f t="shared" si="47"/>
        <v>1</v>
      </c>
      <c r="G71" s="42">
        <f t="shared" si="47"/>
        <v>1</v>
      </c>
      <c r="H71" s="42">
        <f t="shared" si="47"/>
        <v>0.74291666666666656</v>
      </c>
      <c r="I71" s="46">
        <f t="shared" si="47"/>
        <v>1</v>
      </c>
      <c r="J71" s="52">
        <f t="shared" ref="J71:K71" si="48">(J63-J64-J66-J67-J65)/J63</f>
        <v>0.96327380952380959</v>
      </c>
      <c r="K71" s="47">
        <f t="shared" si="48"/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9">IF(C73&lt;1,C63,C63-C64-C65-C66-C67/C73)/24</f>
        <v>1</v>
      </c>
      <c r="D74" s="58">
        <f t="shared" si="49"/>
        <v>1</v>
      </c>
      <c r="E74" s="58">
        <f t="shared" si="49"/>
        <v>1</v>
      </c>
      <c r="F74" s="58">
        <f t="shared" si="49"/>
        <v>1</v>
      </c>
      <c r="G74" s="58">
        <f t="shared" si="49"/>
        <v>1</v>
      </c>
      <c r="H74" s="58">
        <f t="shared" si="49"/>
        <v>1</v>
      </c>
      <c r="I74" s="59">
        <f t="shared" si="49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50">IF(C72=0,C71,((C63-C64-C66-C67-C65)/C63)/C72)</f>
        <v>1</v>
      </c>
      <c r="D75" s="25">
        <f t="shared" si="50"/>
        <v>1</v>
      </c>
      <c r="E75" s="25">
        <f t="shared" si="50"/>
        <v>1</v>
      </c>
      <c r="F75" s="25">
        <f t="shared" si="50"/>
        <v>1</v>
      </c>
      <c r="G75" s="25">
        <f t="shared" si="50"/>
        <v>1</v>
      </c>
      <c r="H75" s="25">
        <f t="shared" si="50"/>
        <v>0.74291666666666656</v>
      </c>
      <c r="I75" s="45">
        <f t="shared" si="50"/>
        <v>1</v>
      </c>
      <c r="J75" s="44">
        <f t="shared" ref="J75:K75" si="51">IF(J72=0,J71,((J63-J64-J66-J67-J65)/J63)/J72)</f>
        <v>0.96327380952380959</v>
      </c>
      <c r="K75" s="44">
        <f t="shared" si="51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43659</v>
      </c>
      <c r="D77" s="51">
        <f t="shared" ref="D77:I77" si="52">C77+1</f>
        <v>43660</v>
      </c>
      <c r="E77" s="51">
        <f t="shared" si="52"/>
        <v>43661</v>
      </c>
      <c r="F77" s="51">
        <f t="shared" si="52"/>
        <v>43662</v>
      </c>
      <c r="G77" s="51">
        <f t="shared" si="52"/>
        <v>43663</v>
      </c>
      <c r="H77" s="51">
        <f t="shared" si="52"/>
        <v>43664</v>
      </c>
      <c r="I77" s="51">
        <f t="shared" si="52"/>
        <v>43665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53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1.48</v>
      </c>
      <c r="H80" s="29">
        <v>0</v>
      </c>
      <c r="I80" s="29">
        <v>0</v>
      </c>
      <c r="J80" s="35">
        <f t="shared" si="53"/>
        <v>1.48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53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53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53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54">C80+C82+C83</f>
        <v>0</v>
      </c>
      <c r="D84" s="30">
        <f t="shared" si="54"/>
        <v>0</v>
      </c>
      <c r="E84" s="30">
        <f t="shared" si="54"/>
        <v>0</v>
      </c>
      <c r="F84" s="30">
        <f t="shared" si="54"/>
        <v>0</v>
      </c>
      <c r="G84" s="30">
        <f t="shared" si="54"/>
        <v>1.48</v>
      </c>
      <c r="H84" s="30">
        <f t="shared" si="54"/>
        <v>0</v>
      </c>
      <c r="I84" s="30">
        <f t="shared" si="54"/>
        <v>0</v>
      </c>
      <c r="J84" s="36">
        <f t="shared" si="53"/>
        <v>1.48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55">C79-C84</f>
        <v>24</v>
      </c>
      <c r="D85" s="30">
        <f t="shared" si="55"/>
        <v>24</v>
      </c>
      <c r="E85" s="30">
        <f t="shared" si="55"/>
        <v>24</v>
      </c>
      <c r="F85" s="30">
        <f t="shared" si="55"/>
        <v>24</v>
      </c>
      <c r="G85" s="30">
        <f t="shared" si="55"/>
        <v>22.52</v>
      </c>
      <c r="H85" s="30">
        <f t="shared" si="55"/>
        <v>24</v>
      </c>
      <c r="I85" s="30">
        <f t="shared" si="55"/>
        <v>24</v>
      </c>
      <c r="J85" s="36">
        <f t="shared" si="53"/>
        <v>166.51999999999998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56">(D79-D80-D82-D83)/D79</f>
        <v>1</v>
      </c>
      <c r="E86" s="42">
        <f t="shared" si="56"/>
        <v>1</v>
      </c>
      <c r="F86" s="42">
        <f t="shared" si="56"/>
        <v>1</v>
      </c>
      <c r="G86" s="42">
        <f t="shared" si="56"/>
        <v>0.93833333333333335</v>
      </c>
      <c r="H86" s="42">
        <f t="shared" si="56"/>
        <v>1</v>
      </c>
      <c r="I86" s="42">
        <f t="shared" si="56"/>
        <v>1</v>
      </c>
      <c r="J86" s="43">
        <f t="shared" ref="J86:K86" si="57">(J79-J80-J82-J83)/J79</f>
        <v>0.99119047619047629</v>
      </c>
      <c r="K86" s="43">
        <f t="shared" si="57"/>
        <v>1</v>
      </c>
      <c r="L86" s="53">
        <f>AVERAGE(J86,J100)</f>
        <v>0.9955952380952382</v>
      </c>
    </row>
    <row r="87" spans="1:12" x14ac:dyDescent="0.2">
      <c r="A87" s="14"/>
      <c r="B87" s="38" t="s">
        <v>19</v>
      </c>
      <c r="C87" s="42">
        <f t="shared" ref="C87:I87" si="58">(C79-C80-C82-C83-C81)/C79</f>
        <v>1</v>
      </c>
      <c r="D87" s="42">
        <f t="shared" si="58"/>
        <v>1</v>
      </c>
      <c r="E87" s="42">
        <f t="shared" si="58"/>
        <v>1</v>
      </c>
      <c r="F87" s="42">
        <f t="shared" si="58"/>
        <v>1</v>
      </c>
      <c r="G87" s="42">
        <f t="shared" si="58"/>
        <v>0.93833333333333335</v>
      </c>
      <c r="H87" s="42">
        <f t="shared" si="58"/>
        <v>1</v>
      </c>
      <c r="I87" s="46">
        <f t="shared" si="58"/>
        <v>1</v>
      </c>
      <c r="J87" s="52">
        <f t="shared" ref="J87:K87" si="59">(J79-J80-J82-J83-J81)/J79</f>
        <v>0.99119047619047629</v>
      </c>
      <c r="K87" s="47">
        <f t="shared" si="59"/>
        <v>1</v>
      </c>
      <c r="L87" s="53">
        <f>AVERAGE(J87,J101)</f>
        <v>0.99187500000000006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60">IF(C89&lt;1,C79,C79-C80-C81-C82-C83/C89)/24</f>
        <v>1</v>
      </c>
      <c r="D90" s="58">
        <f t="shared" si="60"/>
        <v>1</v>
      </c>
      <c r="E90" s="58">
        <f t="shared" si="60"/>
        <v>1</v>
      </c>
      <c r="F90" s="58">
        <f t="shared" si="60"/>
        <v>1</v>
      </c>
      <c r="G90" s="58">
        <f t="shared" si="60"/>
        <v>1</v>
      </c>
      <c r="H90" s="58">
        <f t="shared" si="60"/>
        <v>1</v>
      </c>
      <c r="I90" s="59">
        <f t="shared" si="6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61">IF(C88=0,C87,((C79-C80-C82-C83-C81)/C79)/C88)</f>
        <v>1</v>
      </c>
      <c r="D91" s="25">
        <f t="shared" si="61"/>
        <v>1</v>
      </c>
      <c r="E91" s="25">
        <f t="shared" si="61"/>
        <v>1</v>
      </c>
      <c r="F91" s="25">
        <f t="shared" si="61"/>
        <v>1</v>
      </c>
      <c r="G91" s="25">
        <f t="shared" si="61"/>
        <v>0.93833333333333335</v>
      </c>
      <c r="H91" s="25">
        <f t="shared" si="61"/>
        <v>1</v>
      </c>
      <c r="I91" s="45">
        <f t="shared" si="61"/>
        <v>1</v>
      </c>
      <c r="J91" s="44">
        <f t="shared" ref="J91:K91" si="62">IF(J88=0,J87,((J79-J80-J82-J83-J81)/J79)/J88)</f>
        <v>0.99119047619047629</v>
      </c>
      <c r="K91" s="44">
        <f t="shared" si="6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6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6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1.25</v>
      </c>
      <c r="H95" s="29">
        <v>0</v>
      </c>
      <c r="I95" s="29">
        <v>0</v>
      </c>
      <c r="J95" s="35">
        <f t="shared" si="63"/>
        <v>1.25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6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6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64">C94+C96+C97</f>
        <v>0</v>
      </c>
      <c r="D98" s="30">
        <f t="shared" si="64"/>
        <v>0</v>
      </c>
      <c r="E98" s="30">
        <f t="shared" si="64"/>
        <v>0</v>
      </c>
      <c r="F98" s="30">
        <f t="shared" si="64"/>
        <v>0</v>
      </c>
      <c r="G98" s="30">
        <f t="shared" si="64"/>
        <v>0</v>
      </c>
      <c r="H98" s="30">
        <f t="shared" si="64"/>
        <v>0</v>
      </c>
      <c r="I98" s="30">
        <f t="shared" si="64"/>
        <v>0</v>
      </c>
      <c r="J98" s="36">
        <f t="shared" si="6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65">C93-C98</f>
        <v>24</v>
      </c>
      <c r="D99" s="30">
        <f t="shared" si="65"/>
        <v>24</v>
      </c>
      <c r="E99" s="30">
        <f t="shared" si="65"/>
        <v>24</v>
      </c>
      <c r="F99" s="30">
        <f t="shared" si="65"/>
        <v>24</v>
      </c>
      <c r="G99" s="30">
        <f t="shared" si="65"/>
        <v>24</v>
      </c>
      <c r="H99" s="30">
        <f t="shared" si="65"/>
        <v>24</v>
      </c>
      <c r="I99" s="30">
        <f t="shared" si="65"/>
        <v>24</v>
      </c>
      <c r="J99" s="36">
        <f t="shared" si="6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66">(D93-D94-D96-D97)/D93</f>
        <v>1</v>
      </c>
      <c r="E100" s="42">
        <f t="shared" si="66"/>
        <v>1</v>
      </c>
      <c r="F100" s="42">
        <f t="shared" si="66"/>
        <v>1</v>
      </c>
      <c r="G100" s="42">
        <f t="shared" si="66"/>
        <v>1</v>
      </c>
      <c r="H100" s="42">
        <f t="shared" si="66"/>
        <v>1</v>
      </c>
      <c r="I100" s="42">
        <f t="shared" si="66"/>
        <v>1</v>
      </c>
      <c r="J100" s="43">
        <f t="shared" ref="J100:K100" si="67">(J93-J94-J96-J97)/J93</f>
        <v>1</v>
      </c>
      <c r="K100" s="43">
        <f t="shared" si="67"/>
        <v>1</v>
      </c>
    </row>
    <row r="101" spans="1:13" x14ac:dyDescent="0.2">
      <c r="A101" s="14"/>
      <c r="B101" s="38" t="s">
        <v>19</v>
      </c>
      <c r="C101" s="42">
        <f t="shared" ref="C101:I101" si="68">(C93-C94-C96-C97-C95)/C93</f>
        <v>1</v>
      </c>
      <c r="D101" s="42">
        <f t="shared" si="68"/>
        <v>1</v>
      </c>
      <c r="E101" s="42">
        <f t="shared" si="68"/>
        <v>1</v>
      </c>
      <c r="F101" s="42">
        <f t="shared" si="68"/>
        <v>1</v>
      </c>
      <c r="G101" s="42">
        <f t="shared" si="68"/>
        <v>0.94791666666666663</v>
      </c>
      <c r="H101" s="42">
        <f t="shared" si="68"/>
        <v>1</v>
      </c>
      <c r="I101" s="46">
        <f t="shared" si="68"/>
        <v>1</v>
      </c>
      <c r="J101" s="52">
        <f t="shared" ref="J101:K101" si="69">(J93-J94-J96-J97-J95)/J93</f>
        <v>0.99255952380952384</v>
      </c>
      <c r="K101" s="47">
        <f t="shared" si="69"/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70">IF(C103&lt;1,C93,C93-C94-C95-C96-C97/C103)/24</f>
        <v>1</v>
      </c>
      <c r="D104" s="58">
        <f t="shared" si="70"/>
        <v>1</v>
      </c>
      <c r="E104" s="58">
        <f t="shared" si="70"/>
        <v>1</v>
      </c>
      <c r="F104" s="58">
        <f t="shared" si="70"/>
        <v>1</v>
      </c>
      <c r="G104" s="58">
        <f t="shared" si="70"/>
        <v>1</v>
      </c>
      <c r="H104" s="58">
        <f t="shared" si="70"/>
        <v>1</v>
      </c>
      <c r="I104" s="59">
        <f t="shared" si="70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71">IF(C102=0,C101,((C93-C94-C96-C97-C95)/C93)/C102)</f>
        <v>1</v>
      </c>
      <c r="D105" s="25">
        <f t="shared" si="71"/>
        <v>1</v>
      </c>
      <c r="E105" s="25">
        <f t="shared" si="71"/>
        <v>1</v>
      </c>
      <c r="F105" s="25">
        <f t="shared" si="71"/>
        <v>1</v>
      </c>
      <c r="G105" s="25">
        <f t="shared" si="71"/>
        <v>0.94791666666666663</v>
      </c>
      <c r="H105" s="25">
        <f t="shared" si="71"/>
        <v>1</v>
      </c>
      <c r="I105" s="45">
        <f t="shared" si="71"/>
        <v>1</v>
      </c>
      <c r="J105" s="44">
        <f t="shared" ref="J105:K105" si="72">IF(J102=0,J101,((J93-J94-J96-J97-J95)/J93)/J102)</f>
        <v>0.99255952380952384</v>
      </c>
      <c r="K105" s="44">
        <f t="shared" si="72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43659</v>
      </c>
      <c r="D107" s="51">
        <f t="shared" ref="D107:I107" si="73">C107+1</f>
        <v>43660</v>
      </c>
      <c r="E107" s="51">
        <f t="shared" si="73"/>
        <v>43661</v>
      </c>
      <c r="F107" s="51">
        <f t="shared" si="73"/>
        <v>43662</v>
      </c>
      <c r="G107" s="51">
        <f t="shared" si="73"/>
        <v>43663</v>
      </c>
      <c r="H107" s="51">
        <f t="shared" si="73"/>
        <v>43664</v>
      </c>
      <c r="I107" s="51">
        <f t="shared" si="73"/>
        <v>43665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74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74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74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74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74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75">C110+C112+C113</f>
        <v>0</v>
      </c>
      <c r="D114" s="30">
        <f t="shared" si="75"/>
        <v>0</v>
      </c>
      <c r="E114" s="30">
        <f t="shared" si="75"/>
        <v>0</v>
      </c>
      <c r="F114" s="30">
        <f t="shared" si="75"/>
        <v>0</v>
      </c>
      <c r="G114" s="30">
        <f t="shared" si="75"/>
        <v>0</v>
      </c>
      <c r="H114" s="30">
        <f t="shared" si="75"/>
        <v>0</v>
      </c>
      <c r="I114" s="30">
        <f t="shared" si="75"/>
        <v>0</v>
      </c>
      <c r="J114" s="36">
        <f t="shared" si="74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76">C109-C114</f>
        <v>24</v>
      </c>
      <c r="D115" s="30">
        <f t="shared" si="76"/>
        <v>24</v>
      </c>
      <c r="E115" s="30">
        <f t="shared" si="76"/>
        <v>24</v>
      </c>
      <c r="F115" s="30">
        <f t="shared" si="76"/>
        <v>24</v>
      </c>
      <c r="G115" s="30">
        <f t="shared" si="76"/>
        <v>24</v>
      </c>
      <c r="H115" s="30">
        <f t="shared" si="76"/>
        <v>24</v>
      </c>
      <c r="I115" s="30">
        <f t="shared" si="76"/>
        <v>24</v>
      </c>
      <c r="J115" s="36">
        <f t="shared" si="74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77">(D109-D110-D112-D113)/D109</f>
        <v>1</v>
      </c>
      <c r="E116" s="42">
        <f t="shared" si="77"/>
        <v>1</v>
      </c>
      <c r="F116" s="42">
        <f t="shared" si="77"/>
        <v>1</v>
      </c>
      <c r="G116" s="42">
        <f t="shared" si="77"/>
        <v>1</v>
      </c>
      <c r="H116" s="42">
        <f t="shared" si="77"/>
        <v>1</v>
      </c>
      <c r="I116" s="42">
        <f t="shared" si="77"/>
        <v>1</v>
      </c>
      <c r="J116" s="43">
        <f t="shared" ref="J116:K116" si="78">(J109-J110-J112-J113)/J109</f>
        <v>1</v>
      </c>
      <c r="K116" s="43">
        <f t="shared" si="78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79">(C109-C110-C112-C113-C111)/C109</f>
        <v>0</v>
      </c>
      <c r="D117" s="42">
        <f t="shared" si="79"/>
        <v>0</v>
      </c>
      <c r="E117" s="42">
        <f t="shared" si="79"/>
        <v>0</v>
      </c>
      <c r="F117" s="42">
        <f t="shared" si="79"/>
        <v>0</v>
      </c>
      <c r="G117" s="42">
        <f t="shared" si="79"/>
        <v>0</v>
      </c>
      <c r="H117" s="42">
        <f t="shared" si="79"/>
        <v>0</v>
      </c>
      <c r="I117" s="46">
        <f t="shared" si="79"/>
        <v>0</v>
      </c>
      <c r="J117" s="52">
        <f t="shared" ref="J117:K117" si="80">(J109-J110-J112-J113-J111)/J109</f>
        <v>0</v>
      </c>
      <c r="K117" s="47">
        <f t="shared" si="80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81">IF(C119&lt;1,C109,C109-C110-C111-C112-C113/C119)/24</f>
        <v>1</v>
      </c>
      <c r="D120" s="58">
        <f t="shared" si="81"/>
        <v>1</v>
      </c>
      <c r="E120" s="58">
        <f t="shared" si="81"/>
        <v>1</v>
      </c>
      <c r="F120" s="58">
        <f t="shared" si="81"/>
        <v>1</v>
      </c>
      <c r="G120" s="58">
        <f t="shared" si="81"/>
        <v>1</v>
      </c>
      <c r="H120" s="58">
        <f t="shared" si="81"/>
        <v>1</v>
      </c>
      <c r="I120" s="59">
        <f t="shared" si="81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82">IF(C118=0,C117,((C109-C110-C112-C113-C111)/C109)/C118)</f>
        <v>0</v>
      </c>
      <c r="D121" s="25">
        <f t="shared" si="82"/>
        <v>0</v>
      </c>
      <c r="E121" s="25">
        <f t="shared" si="82"/>
        <v>0</v>
      </c>
      <c r="F121" s="25">
        <f t="shared" si="82"/>
        <v>0</v>
      </c>
      <c r="G121" s="25">
        <f t="shared" si="82"/>
        <v>0</v>
      </c>
      <c r="H121" s="25">
        <f t="shared" si="82"/>
        <v>0</v>
      </c>
      <c r="I121" s="45">
        <f t="shared" si="82"/>
        <v>0</v>
      </c>
      <c r="J121" s="44">
        <f t="shared" ref="J121:K121" si="83">IF(J118=0,J117,((J109-J110-J112-J113-J111)/J109)/J118)</f>
        <v>0</v>
      </c>
      <c r="K121" s="44">
        <f t="shared" si="83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43659</v>
      </c>
      <c r="D123" s="51">
        <f t="shared" ref="D123:I123" si="84">C123+1</f>
        <v>43660</v>
      </c>
      <c r="E123" s="51">
        <f t="shared" si="84"/>
        <v>43661</v>
      </c>
      <c r="F123" s="51">
        <f t="shared" si="84"/>
        <v>43662</v>
      </c>
      <c r="G123" s="51">
        <f t="shared" si="84"/>
        <v>43663</v>
      </c>
      <c r="H123" s="51">
        <f t="shared" si="84"/>
        <v>43664</v>
      </c>
      <c r="I123" s="51">
        <f t="shared" si="84"/>
        <v>43665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85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85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85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85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85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86">C126+C128+C129</f>
        <v>0</v>
      </c>
      <c r="D130" s="30">
        <f t="shared" si="86"/>
        <v>0</v>
      </c>
      <c r="E130" s="30">
        <f t="shared" si="86"/>
        <v>0</v>
      </c>
      <c r="F130" s="30">
        <f t="shared" si="86"/>
        <v>0</v>
      </c>
      <c r="G130" s="30">
        <f t="shared" si="86"/>
        <v>0</v>
      </c>
      <c r="H130" s="30">
        <f t="shared" si="86"/>
        <v>0</v>
      </c>
      <c r="I130" s="30">
        <f t="shared" si="86"/>
        <v>0</v>
      </c>
      <c r="J130" s="36">
        <f t="shared" si="85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87">C125-C130</f>
        <v>24</v>
      </c>
      <c r="D131" s="30">
        <f t="shared" si="87"/>
        <v>24</v>
      </c>
      <c r="E131" s="30">
        <f t="shared" si="87"/>
        <v>24</v>
      </c>
      <c r="F131" s="30">
        <f t="shared" si="87"/>
        <v>24</v>
      </c>
      <c r="G131" s="30">
        <f t="shared" si="87"/>
        <v>24</v>
      </c>
      <c r="H131" s="30">
        <f t="shared" si="87"/>
        <v>24</v>
      </c>
      <c r="I131" s="30">
        <f t="shared" si="87"/>
        <v>24</v>
      </c>
      <c r="J131" s="36">
        <f t="shared" si="85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88">(D125-D126-D128-D129)/D125</f>
        <v>1</v>
      </c>
      <c r="E132" s="42">
        <f t="shared" si="88"/>
        <v>1</v>
      </c>
      <c r="F132" s="42">
        <f t="shared" si="88"/>
        <v>1</v>
      </c>
      <c r="G132" s="42">
        <f t="shared" si="88"/>
        <v>1</v>
      </c>
      <c r="H132" s="42">
        <f t="shared" si="88"/>
        <v>1</v>
      </c>
      <c r="I132" s="42">
        <f t="shared" si="88"/>
        <v>1</v>
      </c>
      <c r="J132" s="43">
        <f t="shared" ref="J132:K132" si="89">(J125-J126-J128-J129)/J125</f>
        <v>1</v>
      </c>
      <c r="K132" s="43">
        <f t="shared" si="89"/>
        <v>1</v>
      </c>
      <c r="L132" s="53">
        <f>AVERAGE(J132,J146,J160,J174,J188)</f>
        <v>0.6</v>
      </c>
      <c r="N132" s="31">
        <f>AVERAGE(J116,J132,J146,J160,J174,J188)</f>
        <v>0.66666666666666663</v>
      </c>
    </row>
    <row r="133" spans="1:14" x14ac:dyDescent="0.2">
      <c r="A133" s="14"/>
      <c r="B133" s="38" t="s">
        <v>19</v>
      </c>
      <c r="C133" s="42">
        <f t="shared" ref="C133:I133" si="90">(C125-C126-C128-C129-C127)/C125</f>
        <v>0</v>
      </c>
      <c r="D133" s="42">
        <f t="shared" si="90"/>
        <v>0</v>
      </c>
      <c r="E133" s="42">
        <f t="shared" si="90"/>
        <v>0</v>
      </c>
      <c r="F133" s="42">
        <f t="shared" si="90"/>
        <v>0</v>
      </c>
      <c r="G133" s="42">
        <f t="shared" si="90"/>
        <v>0</v>
      </c>
      <c r="H133" s="42">
        <f t="shared" si="90"/>
        <v>0</v>
      </c>
      <c r="I133" s="46">
        <f t="shared" si="90"/>
        <v>0</v>
      </c>
      <c r="J133" s="52">
        <f t="shared" ref="J133:K133" si="91">(J125-J126-J128-J129-J127)/J125</f>
        <v>0</v>
      </c>
      <c r="K133" s="47">
        <f t="shared" si="91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92">IF(C135&lt;1,C125,C125-C126-C127-C128-C129/C135)/24</f>
        <v>1</v>
      </c>
      <c r="D136" s="58">
        <f t="shared" si="92"/>
        <v>1</v>
      </c>
      <c r="E136" s="58">
        <f t="shared" si="92"/>
        <v>1</v>
      </c>
      <c r="F136" s="58">
        <f t="shared" si="92"/>
        <v>1</v>
      </c>
      <c r="G136" s="58">
        <f t="shared" si="92"/>
        <v>1</v>
      </c>
      <c r="H136" s="58">
        <f t="shared" si="92"/>
        <v>1</v>
      </c>
      <c r="I136" s="59">
        <f t="shared" si="92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93">IF(C134=0,C133,((C125-C126-C128-C129-C127)/C125)/C134)</f>
        <v>0</v>
      </c>
      <c r="D137" s="25">
        <f t="shared" si="93"/>
        <v>0</v>
      </c>
      <c r="E137" s="25">
        <f t="shared" si="93"/>
        <v>0</v>
      </c>
      <c r="F137" s="25">
        <f t="shared" si="93"/>
        <v>0</v>
      </c>
      <c r="G137" s="25">
        <f t="shared" si="93"/>
        <v>0</v>
      </c>
      <c r="H137" s="25">
        <f t="shared" si="93"/>
        <v>0</v>
      </c>
      <c r="I137" s="45">
        <f t="shared" si="93"/>
        <v>0</v>
      </c>
      <c r="J137" s="44">
        <f t="shared" ref="J137:K137" si="94">IF(J134=0,J133,((J125-J126-J128-J129-J127)/J125)/J134)</f>
        <v>0</v>
      </c>
      <c r="K137" s="44">
        <f t="shared" si="94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95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95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95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95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95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96">C140+C142+C143</f>
        <v>0</v>
      </c>
      <c r="D144" s="30">
        <f t="shared" si="96"/>
        <v>0</v>
      </c>
      <c r="E144" s="30">
        <f t="shared" si="96"/>
        <v>0</v>
      </c>
      <c r="F144" s="30">
        <f t="shared" si="96"/>
        <v>0</v>
      </c>
      <c r="G144" s="30">
        <f t="shared" si="96"/>
        <v>0</v>
      </c>
      <c r="H144" s="30">
        <f t="shared" si="96"/>
        <v>0</v>
      </c>
      <c r="I144" s="30">
        <f t="shared" si="96"/>
        <v>0</v>
      </c>
      <c r="J144" s="36">
        <f t="shared" si="95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97">C139-C144</f>
        <v>24</v>
      </c>
      <c r="D145" s="30">
        <f t="shared" si="97"/>
        <v>24</v>
      </c>
      <c r="E145" s="30">
        <f t="shared" si="97"/>
        <v>24</v>
      </c>
      <c r="F145" s="30">
        <f t="shared" si="97"/>
        <v>24</v>
      </c>
      <c r="G145" s="30">
        <f t="shared" si="97"/>
        <v>24</v>
      </c>
      <c r="H145" s="30">
        <f t="shared" si="97"/>
        <v>24</v>
      </c>
      <c r="I145" s="30">
        <f t="shared" si="97"/>
        <v>24</v>
      </c>
      <c r="J145" s="36">
        <f t="shared" si="95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98">(D139-D140-D142-D143)/D139</f>
        <v>1</v>
      </c>
      <c r="E146" s="42">
        <f t="shared" si="98"/>
        <v>1</v>
      </c>
      <c r="F146" s="42">
        <f t="shared" si="98"/>
        <v>1</v>
      </c>
      <c r="G146" s="42">
        <f t="shared" si="98"/>
        <v>1</v>
      </c>
      <c r="H146" s="42">
        <f t="shared" si="98"/>
        <v>1</v>
      </c>
      <c r="I146" s="42">
        <f t="shared" si="98"/>
        <v>1</v>
      </c>
      <c r="J146" s="43">
        <f t="shared" ref="J146:K146" si="99">(J139-J140-J142-J143)/J139</f>
        <v>1</v>
      </c>
      <c r="K146" s="43">
        <f t="shared" si="99"/>
        <v>1</v>
      </c>
    </row>
    <row r="147" spans="1:13" x14ac:dyDescent="0.2">
      <c r="A147" s="14"/>
      <c r="B147" s="38" t="s">
        <v>19</v>
      </c>
      <c r="C147" s="42">
        <f t="shared" ref="C147:I147" si="100">(C139-C140-C142-C143-C141)/C139</f>
        <v>0</v>
      </c>
      <c r="D147" s="42">
        <f t="shared" si="100"/>
        <v>0</v>
      </c>
      <c r="E147" s="42">
        <f t="shared" si="100"/>
        <v>0</v>
      </c>
      <c r="F147" s="42">
        <f t="shared" si="100"/>
        <v>0</v>
      </c>
      <c r="G147" s="42">
        <f t="shared" si="100"/>
        <v>0</v>
      </c>
      <c r="H147" s="42">
        <f t="shared" si="100"/>
        <v>0</v>
      </c>
      <c r="I147" s="46">
        <f t="shared" si="100"/>
        <v>0</v>
      </c>
      <c r="J147" s="52">
        <f t="shared" ref="J147:K147" si="101">(J139-J140-J142-J143-J141)/J139</f>
        <v>0</v>
      </c>
      <c r="K147" s="47">
        <f t="shared" si="101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102">IF(C149&lt;1,C139,C139-C140-C141-C142-C143/C149)/24</f>
        <v>1</v>
      </c>
      <c r="D150" s="58">
        <f t="shared" si="102"/>
        <v>1</v>
      </c>
      <c r="E150" s="58">
        <f t="shared" si="102"/>
        <v>1</v>
      </c>
      <c r="F150" s="58">
        <f t="shared" si="102"/>
        <v>1</v>
      </c>
      <c r="G150" s="58">
        <f t="shared" si="102"/>
        <v>1</v>
      </c>
      <c r="H150" s="58">
        <f t="shared" si="102"/>
        <v>1</v>
      </c>
      <c r="I150" s="59">
        <f t="shared" si="102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103">IF(C148=0,C147,((C139-C140-C142-C143-C141)/C139)/C148)</f>
        <v>0</v>
      </c>
      <c r="D151" s="25">
        <f t="shared" si="103"/>
        <v>0</v>
      </c>
      <c r="E151" s="25">
        <f t="shared" si="103"/>
        <v>0</v>
      </c>
      <c r="F151" s="25">
        <f t="shared" si="103"/>
        <v>0</v>
      </c>
      <c r="G151" s="25">
        <f t="shared" si="103"/>
        <v>0</v>
      </c>
      <c r="H151" s="25">
        <f t="shared" si="103"/>
        <v>0</v>
      </c>
      <c r="I151" s="45">
        <f t="shared" si="103"/>
        <v>0</v>
      </c>
      <c r="J151" s="44">
        <f t="shared" ref="J151:K151" si="104">IF(J148=0,J147,((J139-J140-J142-J143-J141)/J139)/J148)</f>
        <v>0</v>
      </c>
      <c r="K151" s="44">
        <f t="shared" si="104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105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105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105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105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105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106">C154+C156+C157</f>
        <v>0</v>
      </c>
      <c r="D158" s="30">
        <f t="shared" si="106"/>
        <v>0</v>
      </c>
      <c r="E158" s="30">
        <f t="shared" si="106"/>
        <v>0</v>
      </c>
      <c r="F158" s="30">
        <f t="shared" si="106"/>
        <v>0</v>
      </c>
      <c r="G158" s="30">
        <f t="shared" si="106"/>
        <v>0</v>
      </c>
      <c r="H158" s="30">
        <f t="shared" si="106"/>
        <v>0</v>
      </c>
      <c r="I158" s="30">
        <f t="shared" si="106"/>
        <v>0</v>
      </c>
      <c r="J158" s="36">
        <f t="shared" si="105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107">C153-C158</f>
        <v>24</v>
      </c>
      <c r="D159" s="30">
        <f t="shared" si="107"/>
        <v>24</v>
      </c>
      <c r="E159" s="30">
        <f t="shared" si="107"/>
        <v>24</v>
      </c>
      <c r="F159" s="30">
        <f t="shared" si="107"/>
        <v>24</v>
      </c>
      <c r="G159" s="30">
        <f t="shared" si="107"/>
        <v>24</v>
      </c>
      <c r="H159" s="30">
        <f t="shared" si="107"/>
        <v>24</v>
      </c>
      <c r="I159" s="30">
        <f t="shared" si="107"/>
        <v>24</v>
      </c>
      <c r="J159" s="36">
        <f t="shared" si="105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108">(D153-D154-D156-D157)/D153</f>
        <v>1</v>
      </c>
      <c r="E160" s="42">
        <f t="shared" si="108"/>
        <v>1</v>
      </c>
      <c r="F160" s="42">
        <f t="shared" si="108"/>
        <v>1</v>
      </c>
      <c r="G160" s="42">
        <f t="shared" si="108"/>
        <v>1</v>
      </c>
      <c r="H160" s="42">
        <f t="shared" si="108"/>
        <v>1</v>
      </c>
      <c r="I160" s="42">
        <f t="shared" si="108"/>
        <v>1</v>
      </c>
      <c r="J160" s="43">
        <f t="shared" ref="J160:K160" si="109">(J153-J154-J156-J157)/J153</f>
        <v>1</v>
      </c>
      <c r="K160" s="43">
        <f t="shared" si="109"/>
        <v>1</v>
      </c>
    </row>
    <row r="161" spans="1:15" x14ac:dyDescent="0.2">
      <c r="A161" s="14"/>
      <c r="B161" s="38" t="s">
        <v>19</v>
      </c>
      <c r="C161" s="42">
        <f t="shared" ref="C161:I161" si="110">(C153-C154-C156-C157-C155)/C153</f>
        <v>0</v>
      </c>
      <c r="D161" s="42">
        <f t="shared" si="110"/>
        <v>0</v>
      </c>
      <c r="E161" s="42">
        <f t="shared" si="110"/>
        <v>0</v>
      </c>
      <c r="F161" s="42">
        <f t="shared" si="110"/>
        <v>0</v>
      </c>
      <c r="G161" s="42">
        <f t="shared" si="110"/>
        <v>0</v>
      </c>
      <c r="H161" s="42">
        <f t="shared" si="110"/>
        <v>0</v>
      </c>
      <c r="I161" s="46">
        <f t="shared" si="110"/>
        <v>0</v>
      </c>
      <c r="J161" s="52">
        <f t="shared" ref="J161:K161" si="111">(J153-J154-J156-J157-J155)/J153</f>
        <v>0</v>
      </c>
      <c r="K161" s="47">
        <f t="shared" si="111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12">IF(C163&lt;1,C153,C153-C154-C155-C156-C157/C163)/24</f>
        <v>1</v>
      </c>
      <c r="D164" s="58">
        <f t="shared" si="112"/>
        <v>1</v>
      </c>
      <c r="E164" s="58">
        <f t="shared" si="112"/>
        <v>1</v>
      </c>
      <c r="F164" s="58">
        <f t="shared" si="112"/>
        <v>1</v>
      </c>
      <c r="G164" s="58">
        <f t="shared" si="112"/>
        <v>1</v>
      </c>
      <c r="H164" s="58">
        <f t="shared" si="112"/>
        <v>1</v>
      </c>
      <c r="I164" s="59">
        <f t="shared" si="112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13">IF(C162=0,C161,((C153-C154-C156-C157-C155)/C153)/C162)</f>
        <v>0</v>
      </c>
      <c r="D165" s="25">
        <f t="shared" si="113"/>
        <v>0</v>
      </c>
      <c r="E165" s="25">
        <f t="shared" si="113"/>
        <v>0</v>
      </c>
      <c r="F165" s="25">
        <f t="shared" si="113"/>
        <v>0</v>
      </c>
      <c r="G165" s="25">
        <f t="shared" si="113"/>
        <v>0</v>
      </c>
      <c r="H165" s="25">
        <f t="shared" si="113"/>
        <v>0</v>
      </c>
      <c r="I165" s="45">
        <f t="shared" si="113"/>
        <v>0</v>
      </c>
      <c r="J165" s="44">
        <f t="shared" ref="J165:K165" si="114">IF(J162=0,J161,((J153-J154-J156-J157-J155)/J153)/J162)</f>
        <v>0</v>
      </c>
      <c r="K165" s="44">
        <f t="shared" si="114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15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24</v>
      </c>
      <c r="G168" s="29">
        <v>24</v>
      </c>
      <c r="H168" s="29">
        <v>24</v>
      </c>
      <c r="I168" s="29">
        <v>24</v>
      </c>
      <c r="J168" s="35">
        <f t="shared" si="115"/>
        <v>168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115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15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15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16">C168+C170+C171</f>
        <v>24</v>
      </c>
      <c r="D172" s="30">
        <f t="shared" si="116"/>
        <v>24</v>
      </c>
      <c r="E172" s="30">
        <f t="shared" si="116"/>
        <v>24</v>
      </c>
      <c r="F172" s="30">
        <f t="shared" si="116"/>
        <v>24</v>
      </c>
      <c r="G172" s="30">
        <f t="shared" si="116"/>
        <v>24</v>
      </c>
      <c r="H172" s="30">
        <f t="shared" si="116"/>
        <v>24</v>
      </c>
      <c r="I172" s="30">
        <f t="shared" si="116"/>
        <v>24</v>
      </c>
      <c r="J172" s="36">
        <f t="shared" si="115"/>
        <v>168</v>
      </c>
      <c r="K172" s="36">
        <f>K168+K170+K171</f>
        <v>0</v>
      </c>
      <c r="L172" s="53">
        <f>AVERAGE(J86,J100)</f>
        <v>0.9955952380952382</v>
      </c>
    </row>
    <row r="173" spans="1:15" x14ac:dyDescent="0.2">
      <c r="A173" s="14"/>
      <c r="B173" s="15" t="s">
        <v>1</v>
      </c>
      <c r="C173" s="30">
        <f t="shared" ref="C173:I173" si="117">C167-C172</f>
        <v>0</v>
      </c>
      <c r="D173" s="30">
        <f t="shared" si="117"/>
        <v>0</v>
      </c>
      <c r="E173" s="30">
        <f t="shared" si="117"/>
        <v>0</v>
      </c>
      <c r="F173" s="30">
        <f t="shared" si="117"/>
        <v>0</v>
      </c>
      <c r="G173" s="30">
        <f t="shared" si="117"/>
        <v>0</v>
      </c>
      <c r="H173" s="30">
        <f t="shared" si="117"/>
        <v>0</v>
      </c>
      <c r="I173" s="30">
        <f t="shared" si="117"/>
        <v>0</v>
      </c>
      <c r="J173" s="36">
        <f t="shared" si="115"/>
        <v>0</v>
      </c>
      <c r="K173" s="36">
        <f>K167-K172</f>
        <v>168</v>
      </c>
      <c r="L173" s="53">
        <f>AVERAGE(J87,J101)</f>
        <v>0.99187500000000006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I174" si="118">(D167-D168-D170-D171)/D167</f>
        <v>0</v>
      </c>
      <c r="E174" s="42">
        <f t="shared" si="118"/>
        <v>0</v>
      </c>
      <c r="F174" s="42">
        <f t="shared" si="118"/>
        <v>0</v>
      </c>
      <c r="G174" s="42">
        <f t="shared" si="118"/>
        <v>0</v>
      </c>
      <c r="H174" s="42">
        <f t="shared" si="118"/>
        <v>0</v>
      </c>
      <c r="I174" s="42">
        <f t="shared" si="118"/>
        <v>0</v>
      </c>
      <c r="J174" s="43">
        <f t="shared" ref="J174:K174" si="119">(J167-J168-J170-J171)/J167</f>
        <v>0</v>
      </c>
      <c r="K174" s="43">
        <f t="shared" si="119"/>
        <v>1</v>
      </c>
    </row>
    <row r="175" spans="1:15" x14ac:dyDescent="0.2">
      <c r="A175" s="14"/>
      <c r="B175" s="38" t="s">
        <v>19</v>
      </c>
      <c r="C175" s="42">
        <f t="shared" ref="C175:I175" si="120">(C167-C168-C170-C171-C169)/C167</f>
        <v>0</v>
      </c>
      <c r="D175" s="42">
        <f t="shared" si="120"/>
        <v>0</v>
      </c>
      <c r="E175" s="42">
        <f t="shared" si="120"/>
        <v>0</v>
      </c>
      <c r="F175" s="42">
        <f t="shared" si="120"/>
        <v>0</v>
      </c>
      <c r="G175" s="42">
        <f t="shared" si="120"/>
        <v>0</v>
      </c>
      <c r="H175" s="42">
        <f t="shared" si="120"/>
        <v>0</v>
      </c>
      <c r="I175" s="46">
        <f t="shared" si="120"/>
        <v>0</v>
      </c>
      <c r="J175" s="52">
        <f t="shared" ref="J175:K175" si="121">(J167-J168-J170-J171-J169)/J167</f>
        <v>0</v>
      </c>
      <c r="K175" s="47">
        <f t="shared" si="121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22">IF(C177&lt;1,C167,C167-C168-C169-C170-C171/C177)/24</f>
        <v>1</v>
      </c>
      <c r="D178" s="58">
        <f t="shared" si="122"/>
        <v>1</v>
      </c>
      <c r="E178" s="58">
        <f t="shared" si="122"/>
        <v>1</v>
      </c>
      <c r="F178" s="58">
        <f t="shared" si="122"/>
        <v>1</v>
      </c>
      <c r="G178" s="58">
        <f t="shared" si="122"/>
        <v>1</v>
      </c>
      <c r="H178" s="58">
        <f t="shared" si="122"/>
        <v>1</v>
      </c>
      <c r="I178" s="59">
        <f t="shared" si="122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23">IF(C176=0,C175,((C167-C168-C170-C171-C169)/C167)/C176)</f>
        <v>0</v>
      </c>
      <c r="D179" s="25">
        <f t="shared" si="123"/>
        <v>0</v>
      </c>
      <c r="E179" s="25">
        <f t="shared" si="123"/>
        <v>0</v>
      </c>
      <c r="F179" s="25">
        <f t="shared" si="123"/>
        <v>0</v>
      </c>
      <c r="G179" s="25">
        <f t="shared" si="123"/>
        <v>0</v>
      </c>
      <c r="H179" s="25">
        <f t="shared" si="123"/>
        <v>0</v>
      </c>
      <c r="I179" s="45">
        <f t="shared" si="123"/>
        <v>0</v>
      </c>
      <c r="J179" s="44">
        <f t="shared" ref="J179:K179" si="124">IF(J176=0,J175,((J167-J168-J170-J171-J169)/J167)/J176)</f>
        <v>0</v>
      </c>
      <c r="K179" s="44">
        <f t="shared" si="124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25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25"/>
        <v>168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25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25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25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26">C182+C184+C185</f>
        <v>24</v>
      </c>
      <c r="D186" s="30">
        <f t="shared" si="126"/>
        <v>24</v>
      </c>
      <c r="E186" s="30">
        <f t="shared" si="126"/>
        <v>24</v>
      </c>
      <c r="F186" s="30">
        <f t="shared" si="126"/>
        <v>24</v>
      </c>
      <c r="G186" s="30">
        <f t="shared" si="126"/>
        <v>24</v>
      </c>
      <c r="H186" s="30">
        <f t="shared" si="126"/>
        <v>24</v>
      </c>
      <c r="I186" s="30">
        <f t="shared" si="126"/>
        <v>24</v>
      </c>
      <c r="J186" s="36">
        <f t="shared" si="125"/>
        <v>168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27">C181-C186</f>
        <v>0</v>
      </c>
      <c r="D187" s="30">
        <f t="shared" si="127"/>
        <v>0</v>
      </c>
      <c r="E187" s="30">
        <f t="shared" si="127"/>
        <v>0</v>
      </c>
      <c r="F187" s="30">
        <f t="shared" si="127"/>
        <v>0</v>
      </c>
      <c r="G187" s="30">
        <f t="shared" si="127"/>
        <v>0</v>
      </c>
      <c r="H187" s="30">
        <f t="shared" si="127"/>
        <v>0</v>
      </c>
      <c r="I187" s="30">
        <f t="shared" si="127"/>
        <v>0</v>
      </c>
      <c r="J187" s="36">
        <f t="shared" si="125"/>
        <v>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28">(D181-D182-D184-D185)/D181</f>
        <v>0</v>
      </c>
      <c r="E188" s="42">
        <f t="shared" si="128"/>
        <v>0</v>
      </c>
      <c r="F188" s="42">
        <f t="shared" si="128"/>
        <v>0</v>
      </c>
      <c r="G188" s="42">
        <f t="shared" si="128"/>
        <v>0</v>
      </c>
      <c r="H188" s="42">
        <f t="shared" si="128"/>
        <v>0</v>
      </c>
      <c r="I188" s="42">
        <f t="shared" si="128"/>
        <v>0</v>
      </c>
      <c r="J188" s="43">
        <f t="shared" ref="J188:K188" si="129">(J181-J182-J184-J185)/J181</f>
        <v>0</v>
      </c>
      <c r="K188" s="43">
        <f t="shared" si="129"/>
        <v>1</v>
      </c>
    </row>
    <row r="189" spans="1:13" x14ac:dyDescent="0.2">
      <c r="A189" s="14"/>
      <c r="B189" s="38" t="s">
        <v>19</v>
      </c>
      <c r="C189" s="42">
        <f t="shared" ref="C189:I189" si="130">(C181-C182-C184-C185-C183)/C181</f>
        <v>0</v>
      </c>
      <c r="D189" s="42">
        <f t="shared" si="130"/>
        <v>0</v>
      </c>
      <c r="E189" s="42">
        <f t="shared" si="130"/>
        <v>0</v>
      </c>
      <c r="F189" s="42">
        <f t="shared" si="130"/>
        <v>0</v>
      </c>
      <c r="G189" s="42">
        <f t="shared" si="130"/>
        <v>0</v>
      </c>
      <c r="H189" s="42">
        <f t="shared" si="130"/>
        <v>0</v>
      </c>
      <c r="I189" s="46">
        <f t="shared" si="130"/>
        <v>0</v>
      </c>
      <c r="J189" s="52">
        <f t="shared" ref="J189:K189" si="131">(J181-J182-J184-J185-J183)/J181</f>
        <v>0</v>
      </c>
      <c r="K189" s="47">
        <f t="shared" si="131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32">IF(C191&lt;1,C181,C181-C182-C183-C184-C185/C191)/24</f>
        <v>1</v>
      </c>
      <c r="D192" s="58">
        <f t="shared" si="132"/>
        <v>1</v>
      </c>
      <c r="E192" s="58">
        <f t="shared" si="132"/>
        <v>1</v>
      </c>
      <c r="F192" s="58">
        <f t="shared" si="132"/>
        <v>1</v>
      </c>
      <c r="G192" s="58">
        <f t="shared" si="132"/>
        <v>1</v>
      </c>
      <c r="H192" s="58">
        <f t="shared" si="132"/>
        <v>1</v>
      </c>
      <c r="I192" s="59">
        <f t="shared" si="132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33">IF(C190=0,C189,((C181-C182-C184-C185-C183)/C181)/C190)</f>
        <v>0</v>
      </c>
      <c r="D193" s="25">
        <f t="shared" si="133"/>
        <v>0</v>
      </c>
      <c r="E193" s="25">
        <f t="shared" si="133"/>
        <v>0</v>
      </c>
      <c r="F193" s="25">
        <f t="shared" si="133"/>
        <v>0</v>
      </c>
      <c r="G193" s="25">
        <f t="shared" si="133"/>
        <v>0</v>
      </c>
      <c r="H193" s="25">
        <f t="shared" si="133"/>
        <v>0</v>
      </c>
      <c r="I193" s="45">
        <f t="shared" si="133"/>
        <v>0</v>
      </c>
      <c r="J193" s="44">
        <f t="shared" ref="J193:K193" si="134">IF(J190=0,J189,((J181-J182-J184-J185-J183)/J181)/J190)</f>
        <v>0</v>
      </c>
      <c r="K193" s="44">
        <f t="shared" si="134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66"/>
  <dimension ref="A1:R196"/>
  <sheetViews>
    <sheetView showGridLines="0" topLeftCell="A79" zoomScaleNormal="100" workbookViewId="0">
      <selection activeCell="F94" sqref="F94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Week29!F1+1</f>
        <v>30</v>
      </c>
      <c r="G1" s="62">
        <f>Week29!G1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Week29!I3+1</f>
        <v>43666</v>
      </c>
      <c r="D3" s="51">
        <f t="shared" ref="D3:I3" si="0">C3+1</f>
        <v>43667</v>
      </c>
      <c r="E3" s="51">
        <f t="shared" si="0"/>
        <v>43668</v>
      </c>
      <c r="F3" s="51">
        <f t="shared" si="0"/>
        <v>43669</v>
      </c>
      <c r="G3" s="51">
        <f t="shared" si="0"/>
        <v>43670</v>
      </c>
      <c r="H3" s="51">
        <f t="shared" si="0"/>
        <v>43671</v>
      </c>
      <c r="I3" s="51">
        <f t="shared" si="0"/>
        <v>43672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N10" s="53">
        <f>AVERAGE(J12,J26,J40,J56,J70,J86,J100)</f>
        <v>0.99623299319727898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8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8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8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8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8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  <c r="N21" s="31">
        <f>SUM(F20,F37)</f>
        <v>0</v>
      </c>
    </row>
    <row r="22" spans="1:18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8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  <c r="Q23" s="4">
        <v>45</v>
      </c>
    </row>
    <row r="24" spans="1:18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  <c r="P24" s="4">
        <v>4310</v>
      </c>
      <c r="Q24" s="4">
        <f>Q23*100</f>
        <v>4500</v>
      </c>
      <c r="R24" s="4">
        <f>Q24*P24</f>
        <v>19395000</v>
      </c>
    </row>
    <row r="25" spans="1:18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  <c r="P25" s="4">
        <v>4360</v>
      </c>
      <c r="Q25" s="4">
        <f>Q23*100</f>
        <v>4500</v>
      </c>
      <c r="R25" s="4">
        <f>Q25*P25</f>
        <v>19620000</v>
      </c>
    </row>
    <row r="26" spans="1:18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  <c r="R26" s="4">
        <f>R25-R24</f>
        <v>225000</v>
      </c>
    </row>
    <row r="27" spans="1:18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8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8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8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8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8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43666</v>
      </c>
      <c r="D47" s="51">
        <f t="shared" ref="D47:I47" si="27">C47+1</f>
        <v>43667</v>
      </c>
      <c r="E47" s="51">
        <f t="shared" si="27"/>
        <v>43668</v>
      </c>
      <c r="F47" s="51">
        <f t="shared" si="27"/>
        <v>43669</v>
      </c>
      <c r="G47" s="51">
        <f t="shared" si="27"/>
        <v>43670</v>
      </c>
      <c r="H47" s="51">
        <f t="shared" si="27"/>
        <v>43671</v>
      </c>
      <c r="I47" s="51">
        <f t="shared" si="27"/>
        <v>43672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43666</v>
      </c>
      <c r="D77" s="51">
        <f t="shared" ref="D77:I77" si="44">C77+1</f>
        <v>43667</v>
      </c>
      <c r="E77" s="51">
        <f t="shared" si="44"/>
        <v>43668</v>
      </c>
      <c r="F77" s="51">
        <f t="shared" si="44"/>
        <v>43669</v>
      </c>
      <c r="G77" s="51">
        <f t="shared" si="44"/>
        <v>43670</v>
      </c>
      <c r="H77" s="51">
        <f t="shared" si="44"/>
        <v>43671</v>
      </c>
      <c r="I77" s="51">
        <f t="shared" si="44"/>
        <v>43672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0.98681547619047616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0.98681547619047616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4.43</v>
      </c>
      <c r="G94" s="29">
        <v>0</v>
      </c>
      <c r="H94" s="29">
        <v>0</v>
      </c>
      <c r="I94" s="29">
        <v>0</v>
      </c>
      <c r="J94" s="35">
        <f t="shared" si="53"/>
        <v>4.43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4.43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4.43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19.57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163.57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0.81541666666666668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0.97363095238095232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0.81541666666666668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0.97363095238095232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0.81541666666666668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0.97363095238095232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43666</v>
      </c>
      <c r="D107" s="51">
        <f t="shared" ref="D107:I107" si="61">C107+1</f>
        <v>43667</v>
      </c>
      <c r="E107" s="51">
        <f t="shared" si="61"/>
        <v>43668</v>
      </c>
      <c r="F107" s="51">
        <f t="shared" si="61"/>
        <v>43669</v>
      </c>
      <c r="G107" s="51">
        <f t="shared" si="61"/>
        <v>43670</v>
      </c>
      <c r="H107" s="51">
        <f t="shared" si="61"/>
        <v>43671</v>
      </c>
      <c r="I107" s="51">
        <f t="shared" si="61"/>
        <v>43672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43666</v>
      </c>
      <c r="D123" s="51">
        <f t="shared" ref="D123:I123" si="72">C123+1</f>
        <v>43667</v>
      </c>
      <c r="E123" s="51">
        <f t="shared" si="72"/>
        <v>43668</v>
      </c>
      <c r="F123" s="51">
        <f t="shared" si="72"/>
        <v>43669</v>
      </c>
      <c r="G123" s="51">
        <f t="shared" si="72"/>
        <v>43670</v>
      </c>
      <c r="H123" s="51">
        <f t="shared" si="72"/>
        <v>43671</v>
      </c>
      <c r="I123" s="51">
        <f t="shared" si="72"/>
        <v>43672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0.6</v>
      </c>
      <c r="N132" s="31"/>
    </row>
    <row r="133" spans="1:14" x14ac:dyDescent="0.2">
      <c r="A133" s="14"/>
      <c r="B133" s="38" t="s">
        <v>19</v>
      </c>
      <c r="C133" s="42">
        <f t="shared" ref="C133:I133" si="77">(C125-C126-C128-C129-C127)/C125</f>
        <v>0</v>
      </c>
      <c r="D133" s="42">
        <f t="shared" si="77"/>
        <v>0</v>
      </c>
      <c r="E133" s="42">
        <f t="shared" si="77"/>
        <v>0</v>
      </c>
      <c r="F133" s="42">
        <f t="shared" si="77"/>
        <v>0</v>
      </c>
      <c r="G133" s="42">
        <f t="shared" si="77"/>
        <v>0</v>
      </c>
      <c r="H133" s="42">
        <f t="shared" si="77"/>
        <v>0</v>
      </c>
      <c r="I133" s="46">
        <f t="shared" si="77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 t="shared" ref="J146:K146" si="85">(J139-J140-J142-J143)/J139</f>
        <v>1</v>
      </c>
      <c r="K146" s="43">
        <f t="shared" si="85"/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0</v>
      </c>
      <c r="D147" s="42">
        <f t="shared" si="86"/>
        <v>0</v>
      </c>
      <c r="E147" s="42">
        <f t="shared" si="86"/>
        <v>0</v>
      </c>
      <c r="F147" s="42">
        <f t="shared" si="86"/>
        <v>0</v>
      </c>
      <c r="G147" s="42">
        <f t="shared" si="86"/>
        <v>0</v>
      </c>
      <c r="H147" s="42">
        <f t="shared" si="86"/>
        <v>0</v>
      </c>
      <c r="I147" s="46">
        <f t="shared" si="86"/>
        <v>0</v>
      </c>
      <c r="J147" s="52">
        <f t="shared" ref="J147:K147" si="87">(J139-J140-J142-J143-J141)/J139</f>
        <v>0</v>
      </c>
      <c r="K147" s="47">
        <f t="shared" si="8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0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0</v>
      </c>
      <c r="G158" s="30">
        <f t="shared" si="92"/>
        <v>0</v>
      </c>
      <c r="H158" s="30">
        <f t="shared" si="92"/>
        <v>0</v>
      </c>
      <c r="I158" s="30">
        <f t="shared" si="92"/>
        <v>0</v>
      </c>
      <c r="J158" s="36">
        <f t="shared" si="9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24</v>
      </c>
      <c r="G159" s="30">
        <f t="shared" si="93"/>
        <v>24</v>
      </c>
      <c r="H159" s="30">
        <f t="shared" si="93"/>
        <v>24</v>
      </c>
      <c r="I159" s="30">
        <f t="shared" si="93"/>
        <v>24</v>
      </c>
      <c r="J159" s="36">
        <f t="shared" si="9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1</v>
      </c>
      <c r="G160" s="42">
        <f t="shared" si="94"/>
        <v>1</v>
      </c>
      <c r="H160" s="42">
        <f t="shared" si="94"/>
        <v>1</v>
      </c>
      <c r="I160" s="42">
        <f t="shared" si="94"/>
        <v>1</v>
      </c>
      <c r="J160" s="43">
        <f t="shared" ref="J160:K160" si="95">(J153-J154-J156-J157)/J153</f>
        <v>1</v>
      </c>
      <c r="K160" s="43">
        <f t="shared" si="95"/>
        <v>1</v>
      </c>
    </row>
    <row r="161" spans="1:15" x14ac:dyDescent="0.2">
      <c r="A161" s="14"/>
      <c r="B161" s="38" t="s">
        <v>19</v>
      </c>
      <c r="C161" s="42">
        <f t="shared" ref="C161:I161" si="96">(C153-C154-C156-C157-C155)/C153</f>
        <v>0</v>
      </c>
      <c r="D161" s="42">
        <f t="shared" si="96"/>
        <v>0</v>
      </c>
      <c r="E161" s="42">
        <f t="shared" si="96"/>
        <v>0</v>
      </c>
      <c r="F161" s="42">
        <f t="shared" si="96"/>
        <v>0</v>
      </c>
      <c r="G161" s="42">
        <f t="shared" si="96"/>
        <v>0</v>
      </c>
      <c r="H161" s="42">
        <f t="shared" si="96"/>
        <v>0</v>
      </c>
      <c r="I161" s="46">
        <f t="shared" si="96"/>
        <v>0</v>
      </c>
      <c r="J161" s="52">
        <f t="shared" ref="J161:K161" si="97">(J153-J154-J156-J157-J155)/J153</f>
        <v>0</v>
      </c>
      <c r="K161" s="47">
        <f t="shared" si="9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0</v>
      </c>
      <c r="D165" s="25">
        <f t="shared" si="99"/>
        <v>0</v>
      </c>
      <c r="E165" s="25">
        <f t="shared" si="99"/>
        <v>0</v>
      </c>
      <c r="F165" s="25">
        <f t="shared" si="99"/>
        <v>0</v>
      </c>
      <c r="G165" s="25">
        <f t="shared" si="99"/>
        <v>0</v>
      </c>
      <c r="H165" s="25">
        <f t="shared" si="99"/>
        <v>0</v>
      </c>
      <c r="I165" s="45">
        <f t="shared" si="99"/>
        <v>0</v>
      </c>
      <c r="J165" s="44">
        <f t="shared" ref="J165:K165" si="100">IF(J162=0,J161,((J153-J154-J156-J157-J155)/J153)/J162)</f>
        <v>0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24</v>
      </c>
      <c r="G168" s="29">
        <v>24</v>
      </c>
      <c r="H168" s="29">
        <v>24</v>
      </c>
      <c r="I168" s="29">
        <v>24</v>
      </c>
      <c r="J168" s="35">
        <f t="shared" si="101"/>
        <v>168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101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24</v>
      </c>
      <c r="D172" s="30">
        <f t="shared" si="102"/>
        <v>24</v>
      </c>
      <c r="E172" s="30">
        <f t="shared" si="102"/>
        <v>24</v>
      </c>
      <c r="F172" s="30">
        <f t="shared" si="102"/>
        <v>24</v>
      </c>
      <c r="G172" s="30">
        <f t="shared" si="102"/>
        <v>24</v>
      </c>
      <c r="H172" s="30">
        <f t="shared" si="102"/>
        <v>24</v>
      </c>
      <c r="I172" s="30">
        <f t="shared" si="102"/>
        <v>24</v>
      </c>
      <c r="J172" s="36">
        <f t="shared" si="101"/>
        <v>168</v>
      </c>
      <c r="K172" s="36">
        <f>K168+K170+K171</f>
        <v>0</v>
      </c>
      <c r="L172" s="53">
        <f>AVERAGE(J86,J100)</f>
        <v>0.98681547619047616</v>
      </c>
    </row>
    <row r="173" spans="1:15" x14ac:dyDescent="0.2">
      <c r="A173" s="14"/>
      <c r="B173" s="15" t="s">
        <v>1</v>
      </c>
      <c r="C173" s="30">
        <f t="shared" ref="C173:I173" si="103">C167-C172</f>
        <v>0</v>
      </c>
      <c r="D173" s="30">
        <f t="shared" si="103"/>
        <v>0</v>
      </c>
      <c r="E173" s="30">
        <f t="shared" si="103"/>
        <v>0</v>
      </c>
      <c r="F173" s="30">
        <f t="shared" si="103"/>
        <v>0</v>
      </c>
      <c r="G173" s="30">
        <f t="shared" si="103"/>
        <v>0</v>
      </c>
      <c r="H173" s="30">
        <f t="shared" si="103"/>
        <v>0</v>
      </c>
      <c r="I173" s="30">
        <f t="shared" si="103"/>
        <v>0</v>
      </c>
      <c r="J173" s="36">
        <f t="shared" si="101"/>
        <v>0</v>
      </c>
      <c r="K173" s="36">
        <f>K167-K172</f>
        <v>168</v>
      </c>
      <c r="L173" s="53">
        <f>AVERAGE(J87,J101)</f>
        <v>0.98681547619047616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I174" si="104">(D167-D168-D170-D171)/D167</f>
        <v>0</v>
      </c>
      <c r="E174" s="42">
        <f t="shared" si="104"/>
        <v>0</v>
      </c>
      <c r="F174" s="42">
        <f t="shared" si="104"/>
        <v>0</v>
      </c>
      <c r="G174" s="42">
        <f t="shared" si="104"/>
        <v>0</v>
      </c>
      <c r="H174" s="42">
        <f t="shared" si="104"/>
        <v>0</v>
      </c>
      <c r="I174" s="42">
        <f t="shared" si="104"/>
        <v>0</v>
      </c>
      <c r="J174" s="43">
        <f t="shared" ref="J174:K174" si="105">(J167-J168-J170-J171)/J167</f>
        <v>0</v>
      </c>
      <c r="K174" s="43">
        <f t="shared" si="105"/>
        <v>1</v>
      </c>
    </row>
    <row r="175" spans="1:15" x14ac:dyDescent="0.2">
      <c r="A175" s="14"/>
      <c r="B175" s="38" t="s">
        <v>19</v>
      </c>
      <c r="C175" s="42">
        <f t="shared" ref="C175:I175" si="106">(C167-C168-C170-C171-C169)/C167</f>
        <v>0</v>
      </c>
      <c r="D175" s="42">
        <f t="shared" si="106"/>
        <v>0</v>
      </c>
      <c r="E175" s="42">
        <f t="shared" si="106"/>
        <v>0</v>
      </c>
      <c r="F175" s="42">
        <f t="shared" si="106"/>
        <v>0</v>
      </c>
      <c r="G175" s="42">
        <f t="shared" si="106"/>
        <v>0</v>
      </c>
      <c r="H175" s="42">
        <f t="shared" si="106"/>
        <v>0</v>
      </c>
      <c r="I175" s="46">
        <f t="shared" si="106"/>
        <v>0</v>
      </c>
      <c r="J175" s="52">
        <f t="shared" ref="J175:K175" si="107">(J167-J168-J170-J171-J169)/J167</f>
        <v>0</v>
      </c>
      <c r="K175" s="47">
        <f t="shared" si="10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8">IF(C177&lt;1,C167,C167-C168-C169-C170-C171/C177)/24</f>
        <v>1</v>
      </c>
      <c r="D178" s="58">
        <f t="shared" si="108"/>
        <v>1</v>
      </c>
      <c r="E178" s="58">
        <f t="shared" si="108"/>
        <v>1</v>
      </c>
      <c r="F178" s="58">
        <f t="shared" si="108"/>
        <v>1</v>
      </c>
      <c r="G178" s="58">
        <f t="shared" si="108"/>
        <v>1</v>
      </c>
      <c r="H178" s="58">
        <f t="shared" si="108"/>
        <v>1</v>
      </c>
      <c r="I178" s="59">
        <f t="shared" si="10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9">IF(C176=0,C175,((C167-C168-C170-C171-C169)/C167)/C176)</f>
        <v>0</v>
      </c>
      <c r="D179" s="25">
        <f t="shared" si="109"/>
        <v>0</v>
      </c>
      <c r="E179" s="25">
        <f t="shared" si="109"/>
        <v>0</v>
      </c>
      <c r="F179" s="25">
        <f t="shared" si="109"/>
        <v>0</v>
      </c>
      <c r="G179" s="25">
        <f t="shared" si="109"/>
        <v>0</v>
      </c>
      <c r="H179" s="25">
        <f t="shared" si="109"/>
        <v>0</v>
      </c>
      <c r="I179" s="45">
        <f t="shared" si="109"/>
        <v>0</v>
      </c>
      <c r="J179" s="44">
        <f t="shared" ref="J179:K179" si="110">IF(J176=0,J175,((J167-J168-J170-J171-J169)/J167)/J176)</f>
        <v>0</v>
      </c>
      <c r="K179" s="44">
        <f t="shared" si="11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11"/>
        <v>168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11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2">C182+C184+C185</f>
        <v>24</v>
      </c>
      <c r="D186" s="30">
        <f t="shared" si="112"/>
        <v>24</v>
      </c>
      <c r="E186" s="30">
        <f t="shared" si="112"/>
        <v>24</v>
      </c>
      <c r="F186" s="30">
        <f t="shared" si="112"/>
        <v>24</v>
      </c>
      <c r="G186" s="30">
        <f t="shared" si="112"/>
        <v>24</v>
      </c>
      <c r="H186" s="30">
        <f t="shared" si="112"/>
        <v>24</v>
      </c>
      <c r="I186" s="30">
        <f t="shared" si="112"/>
        <v>24</v>
      </c>
      <c r="J186" s="36">
        <f t="shared" si="111"/>
        <v>168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3">C181-C186</f>
        <v>0</v>
      </c>
      <c r="D187" s="30">
        <f t="shared" si="113"/>
        <v>0</v>
      </c>
      <c r="E187" s="30">
        <f t="shared" si="113"/>
        <v>0</v>
      </c>
      <c r="F187" s="30">
        <f t="shared" si="113"/>
        <v>0</v>
      </c>
      <c r="G187" s="30">
        <f t="shared" si="113"/>
        <v>0</v>
      </c>
      <c r="H187" s="30">
        <f t="shared" si="113"/>
        <v>0</v>
      </c>
      <c r="I187" s="30">
        <f t="shared" si="113"/>
        <v>0</v>
      </c>
      <c r="J187" s="36">
        <f t="shared" si="111"/>
        <v>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14">(D181-D182-D184-D185)/D181</f>
        <v>0</v>
      </c>
      <c r="E188" s="42">
        <f t="shared" si="114"/>
        <v>0</v>
      </c>
      <c r="F188" s="42">
        <f t="shared" si="114"/>
        <v>0</v>
      </c>
      <c r="G188" s="42">
        <f t="shared" si="114"/>
        <v>0</v>
      </c>
      <c r="H188" s="42">
        <f t="shared" si="114"/>
        <v>0</v>
      </c>
      <c r="I188" s="42">
        <f t="shared" si="114"/>
        <v>0</v>
      </c>
      <c r="J188" s="43">
        <f t="shared" ref="J188:K188" si="115">(J181-J182-J184-J185)/J181</f>
        <v>0</v>
      </c>
      <c r="K188" s="43">
        <f t="shared" si="115"/>
        <v>1</v>
      </c>
    </row>
    <row r="189" spans="1:13" x14ac:dyDescent="0.2">
      <c r="A189" s="14"/>
      <c r="B189" s="38" t="s">
        <v>19</v>
      </c>
      <c r="C189" s="42">
        <f t="shared" ref="C189:I189" si="116">(C181-C182-C184-C185-C183)/C181</f>
        <v>0</v>
      </c>
      <c r="D189" s="42">
        <f t="shared" si="116"/>
        <v>0</v>
      </c>
      <c r="E189" s="42">
        <f t="shared" si="116"/>
        <v>0</v>
      </c>
      <c r="F189" s="42">
        <f t="shared" si="116"/>
        <v>0</v>
      </c>
      <c r="G189" s="42">
        <f t="shared" si="116"/>
        <v>0</v>
      </c>
      <c r="H189" s="42">
        <f t="shared" si="116"/>
        <v>0</v>
      </c>
      <c r="I189" s="46">
        <f t="shared" si="116"/>
        <v>0</v>
      </c>
      <c r="J189" s="52">
        <f t="shared" ref="J189:K189" si="117">(J181-J182-J184-J185-J183)/J181</f>
        <v>0</v>
      </c>
      <c r="K189" s="47">
        <f t="shared" si="117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8">IF(C191&lt;1,C181,C181-C182-C183-C184-C185/C191)/24</f>
        <v>1</v>
      </c>
      <c r="D192" s="58">
        <f t="shared" si="118"/>
        <v>1</v>
      </c>
      <c r="E192" s="58">
        <f t="shared" si="118"/>
        <v>1</v>
      </c>
      <c r="F192" s="58">
        <f t="shared" si="118"/>
        <v>1</v>
      </c>
      <c r="G192" s="58">
        <f t="shared" si="118"/>
        <v>1</v>
      </c>
      <c r="H192" s="58">
        <f t="shared" si="118"/>
        <v>1</v>
      </c>
      <c r="I192" s="59">
        <f t="shared" si="11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9">IF(C190=0,C189,((C181-C182-C184-C185-C183)/C181)/C190)</f>
        <v>0</v>
      </c>
      <c r="D193" s="25">
        <f t="shared" si="119"/>
        <v>0</v>
      </c>
      <c r="E193" s="25">
        <f t="shared" si="119"/>
        <v>0</v>
      </c>
      <c r="F193" s="25">
        <f t="shared" si="119"/>
        <v>0</v>
      </c>
      <c r="G193" s="25">
        <f t="shared" si="119"/>
        <v>0</v>
      </c>
      <c r="H193" s="25">
        <f t="shared" si="119"/>
        <v>0</v>
      </c>
      <c r="I193" s="45">
        <f t="shared" si="119"/>
        <v>0</v>
      </c>
      <c r="J193" s="44">
        <f t="shared" ref="J193:K193" si="120">IF(J190=0,J189,((J181-J182-J184-J185-J183)/J181)/J190)</f>
        <v>0</v>
      </c>
      <c r="K193" s="44">
        <f t="shared" si="12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53">
        <f>AVERAGE(J188,J174,J160,J146,J132,J116)</f>
        <v>0.66666666666666663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67"/>
  <dimension ref="A1:O194"/>
  <sheetViews>
    <sheetView showGridLines="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Week30!F1+1</f>
        <v>31</v>
      </c>
      <c r="G1" s="62">
        <f>Week30!G1</f>
        <v>2019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51">
        <f>Week30!I3+1</f>
        <v>43673</v>
      </c>
      <c r="D3" s="51">
        <f t="shared" ref="D3:I3" si="0">C3+1</f>
        <v>43674</v>
      </c>
      <c r="E3" s="51">
        <f t="shared" si="0"/>
        <v>43675</v>
      </c>
      <c r="F3" s="51">
        <f t="shared" si="0"/>
        <v>43676</v>
      </c>
      <c r="G3" s="51">
        <f t="shared" si="0"/>
        <v>43677</v>
      </c>
      <c r="H3" s="51">
        <f t="shared" si="0"/>
        <v>43678</v>
      </c>
      <c r="I3" s="51">
        <f t="shared" si="0"/>
        <v>43679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3.5</v>
      </c>
      <c r="J7" s="33">
        <f t="shared" si="1"/>
        <v>3.5</v>
      </c>
      <c r="K7" s="33">
        <v>0</v>
      </c>
      <c r="M7" s="53">
        <f>AVERAGE(J12,J26,J40,J56,J70,J86,J100)</f>
        <v>0.99801587301587291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3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0.85416666666666663</v>
      </c>
      <c r="J13" s="52">
        <f t="shared" ref="J13:K13" si="7">(J5-J6-J8-J9-J7)/J5</f>
        <v>0.97916666666666663</v>
      </c>
      <c r="K13" s="47">
        <f t="shared" si="7"/>
        <v>1</v>
      </c>
      <c r="L13" s="53">
        <f>AVERAGE(J13,J27,J41)</f>
        <v>0.98365079365079378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0.85416666666666663</v>
      </c>
      <c r="J17" s="44">
        <f t="shared" ref="J17:K17" si="10">IF(J14=0,J13,((J5-J6-J8-J9-J7)/J5)/J14)</f>
        <v>0.97916666666666663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3.67</v>
      </c>
      <c r="I21" s="29">
        <v>0</v>
      </c>
      <c r="J21" s="35">
        <f t="shared" si="11"/>
        <v>3.67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0.8470833333333333</v>
      </c>
      <c r="I27" s="46">
        <f t="shared" si="15"/>
        <v>1</v>
      </c>
      <c r="J27" s="52">
        <f>(J19-J20-J22-J23-J21)/J19</f>
        <v>0.97815476190476203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0.8470833333333333</v>
      </c>
      <c r="I31" s="45">
        <f t="shared" si="17"/>
        <v>1</v>
      </c>
      <c r="J31" s="44">
        <f t="shared" ref="J31:K31" si="18">IF(J28=0,J27,((J19-J20-J22-J23-J21)/J19)/J28)</f>
        <v>0.97815476190476203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1.07</v>
      </c>
      <c r="J35" s="33">
        <f t="shared" si="19"/>
        <v>1.07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0.95541666666666669</v>
      </c>
      <c r="J41" s="52">
        <f>(J33-J34-J36-J37-J35)/J33</f>
        <v>0.99363095238095245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0.95541666666666669</v>
      </c>
      <c r="J45" s="44">
        <f t="shared" ref="J45:K45" si="26">IF(J42=0,J41,((J33-J34-J36-J37-J35)/J33)/J42)</f>
        <v>0.99363095238095245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43673</v>
      </c>
      <c r="D47" s="51">
        <f t="shared" ref="D47:I47" si="27">C47+1</f>
        <v>43674</v>
      </c>
      <c r="E47" s="51">
        <f t="shared" si="27"/>
        <v>43675</v>
      </c>
      <c r="F47" s="51">
        <f t="shared" si="27"/>
        <v>43676</v>
      </c>
      <c r="G47" s="51">
        <f t="shared" si="27"/>
        <v>43677</v>
      </c>
      <c r="H47" s="51">
        <f t="shared" si="27"/>
        <v>43678</v>
      </c>
      <c r="I47" s="51">
        <f t="shared" si="27"/>
        <v>43679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f>3+(42/60)</f>
        <v>3.7</v>
      </c>
      <c r="J51" s="35">
        <f t="shared" si="28"/>
        <v>3.7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0.84583333333333333</v>
      </c>
      <c r="J57" s="52">
        <f>(J49-J50-J52-J53-J51)/J49</f>
        <v>0.97797619047619055</v>
      </c>
      <c r="K57" s="47">
        <f>(K49-K50-K52-K53-K51)/K49</f>
        <v>1</v>
      </c>
      <c r="L57" s="53">
        <f>AVERAGE(J57,J71)</f>
        <v>0.98789682539682544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0.84583333333333333</v>
      </c>
      <c r="J61" s="44">
        <f t="shared" ref="J61:K61" si="35">IF(J58=0,J57,((J49-J50-J52-J53-J51)/J49)/J58)</f>
        <v>0.97797619047619055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f>22/60</f>
        <v>0.36666666666666664</v>
      </c>
      <c r="I65" s="29">
        <v>0</v>
      </c>
      <c r="J65" s="35">
        <f t="shared" si="36"/>
        <v>0.36666666666666664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0.98472222222222217</v>
      </c>
      <c r="I71" s="46">
        <f t="shared" si="40"/>
        <v>1</v>
      </c>
      <c r="J71" s="52">
        <f>(J63-J64-J66-J67-J65)/J63</f>
        <v>0.99781746031746033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0.98472222222222217</v>
      </c>
      <c r="I75" s="45">
        <f t="shared" si="42"/>
        <v>1</v>
      </c>
      <c r="J75" s="44">
        <f t="shared" ref="J75:K75" si="43">IF(J72=0,J71,((J63-J64-J66-J67-J65)/J63)/J72)</f>
        <v>0.99781746031746033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43673</v>
      </c>
      <c r="D77" s="51">
        <f t="shared" ref="D77:I77" si="44">C77+1</f>
        <v>43674</v>
      </c>
      <c r="E77" s="51">
        <f t="shared" si="44"/>
        <v>43675</v>
      </c>
      <c r="F77" s="51">
        <f t="shared" si="44"/>
        <v>43676</v>
      </c>
      <c r="G77" s="51">
        <f t="shared" si="44"/>
        <v>43677</v>
      </c>
      <c r="H77" s="51">
        <f t="shared" si="44"/>
        <v>43678</v>
      </c>
      <c r="I77" s="51">
        <f t="shared" si="44"/>
        <v>43679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4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4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f>2+(20/60)</f>
        <v>2.3333333333333335</v>
      </c>
      <c r="J82" s="35">
        <f t="shared" si="45"/>
        <v>2.3333333333333335</v>
      </c>
      <c r="K82" s="35">
        <v>0</v>
      </c>
      <c r="N82" s="81"/>
    </row>
    <row r="83" spans="1:14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4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2.3333333333333335</v>
      </c>
      <c r="J84" s="36">
        <f t="shared" si="45"/>
        <v>2.3333333333333335</v>
      </c>
      <c r="K84" s="36">
        <f>K80+K82+K83</f>
        <v>0</v>
      </c>
    </row>
    <row r="85" spans="1:14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21.666666666666668</v>
      </c>
      <c r="J85" s="36">
        <f t="shared" si="45"/>
        <v>165.66666666666666</v>
      </c>
      <c r="K85" s="36">
        <f>K79-K84</f>
        <v>168</v>
      </c>
    </row>
    <row r="86" spans="1:14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0.90277777777777779</v>
      </c>
      <c r="J86" s="43">
        <f>(J79-J80-J82-J83)/J79</f>
        <v>0.98611111111111105</v>
      </c>
      <c r="K86" s="43">
        <f>(K79-K80-K82-K83)/K79</f>
        <v>1</v>
      </c>
      <c r="L86" s="53">
        <f>AVERAGE(J86,J100)</f>
        <v>0.99305555555555558</v>
      </c>
    </row>
    <row r="87" spans="1:14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0.90277777777777779</v>
      </c>
      <c r="J87" s="52">
        <f>(J79-J80-J82-J83-J81)/J79</f>
        <v>0.98611111111111105</v>
      </c>
      <c r="K87" s="47">
        <f>(K79-K80-K82-K83-K81)/K79</f>
        <v>1</v>
      </c>
      <c r="L87" s="53">
        <f>AVERAGE(J87,J101)</f>
        <v>0.9834424603174603</v>
      </c>
    </row>
    <row r="88" spans="1:14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4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4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4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0.90277777777777779</v>
      </c>
      <c r="J91" s="44">
        <f t="shared" ref="J91:K91" si="52">IF(J88=0,J87,((J79-J80-J82-J83-J81)/J79)/J88)</f>
        <v>0.98611111111111105</v>
      </c>
      <c r="K91" s="44">
        <f t="shared" si="52"/>
        <v>1</v>
      </c>
    </row>
    <row r="92" spans="1:14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4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4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4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3.23</v>
      </c>
      <c r="J95" s="35">
        <f t="shared" si="53"/>
        <v>3.23</v>
      </c>
      <c r="K95" s="35">
        <v>0</v>
      </c>
    </row>
    <row r="96" spans="1:14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0.86541666666666661</v>
      </c>
      <c r="J101" s="52">
        <f>(J93-J94-J96-J97-J95)/J93</f>
        <v>0.98077380952380955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0.86541666666666661</v>
      </c>
      <c r="J105" s="44">
        <f t="shared" ref="J105:K105" si="60">IF(J102=0,J101,((J93-J94-J96-J97-J95)/J93)/J102)</f>
        <v>0.98077380952380955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43673</v>
      </c>
      <c r="D107" s="51">
        <f t="shared" ref="D107:I107" si="61">C107+1</f>
        <v>43674</v>
      </c>
      <c r="E107" s="51">
        <f t="shared" si="61"/>
        <v>43675</v>
      </c>
      <c r="F107" s="51">
        <f t="shared" si="61"/>
        <v>43676</v>
      </c>
      <c r="G107" s="51">
        <f t="shared" si="61"/>
        <v>43677</v>
      </c>
      <c r="H107" s="51">
        <f t="shared" si="61"/>
        <v>43678</v>
      </c>
      <c r="I107" s="51">
        <f t="shared" si="61"/>
        <v>43679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43673</v>
      </c>
      <c r="D123" s="51">
        <f t="shared" ref="D123:I123" si="72">C123+1</f>
        <v>43674</v>
      </c>
      <c r="E123" s="51">
        <f t="shared" si="72"/>
        <v>43675</v>
      </c>
      <c r="F123" s="51">
        <f t="shared" si="72"/>
        <v>43676</v>
      </c>
      <c r="G123" s="51">
        <f t="shared" si="72"/>
        <v>43677</v>
      </c>
      <c r="H123" s="51">
        <f t="shared" si="72"/>
        <v>43678</v>
      </c>
      <c r="I123" s="51">
        <f t="shared" si="72"/>
        <v>43679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0.6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24</v>
      </c>
      <c r="G168" s="29">
        <v>24</v>
      </c>
      <c r="H168" s="29">
        <v>24</v>
      </c>
      <c r="I168" s="29">
        <v>24</v>
      </c>
      <c r="J168" s="35">
        <f t="shared" si="103"/>
        <v>168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103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24</v>
      </c>
      <c r="D172" s="30">
        <f t="shared" si="104"/>
        <v>24</v>
      </c>
      <c r="E172" s="30">
        <f t="shared" si="104"/>
        <v>24</v>
      </c>
      <c r="F172" s="30">
        <f t="shared" si="104"/>
        <v>24</v>
      </c>
      <c r="G172" s="30">
        <f t="shared" si="104"/>
        <v>24</v>
      </c>
      <c r="H172" s="30">
        <f t="shared" si="104"/>
        <v>24</v>
      </c>
      <c r="I172" s="30">
        <f t="shared" si="104"/>
        <v>24</v>
      </c>
      <c r="J172" s="36">
        <f t="shared" si="103"/>
        <v>168</v>
      </c>
      <c r="K172" s="36">
        <f>K168+K170+K171</f>
        <v>0</v>
      </c>
      <c r="L172" s="53">
        <f>AVERAGE(J86,J100)</f>
        <v>0.99305555555555558</v>
      </c>
    </row>
    <row r="173" spans="1:15" x14ac:dyDescent="0.2">
      <c r="A173" s="14"/>
      <c r="B173" s="15" t="s">
        <v>1</v>
      </c>
      <c r="C173" s="30">
        <f t="shared" ref="C173:I173" si="105">C167-C172</f>
        <v>0</v>
      </c>
      <c r="D173" s="30">
        <f t="shared" si="105"/>
        <v>0</v>
      </c>
      <c r="E173" s="30">
        <f t="shared" si="105"/>
        <v>0</v>
      </c>
      <c r="F173" s="30">
        <f t="shared" si="105"/>
        <v>0</v>
      </c>
      <c r="G173" s="30">
        <f t="shared" si="105"/>
        <v>0</v>
      </c>
      <c r="H173" s="30">
        <f t="shared" si="105"/>
        <v>0</v>
      </c>
      <c r="I173" s="30">
        <f t="shared" si="105"/>
        <v>0</v>
      </c>
      <c r="J173" s="36">
        <f t="shared" si="103"/>
        <v>0</v>
      </c>
      <c r="K173" s="36">
        <f>K167-K172</f>
        <v>168</v>
      </c>
      <c r="L173" s="53">
        <f>AVERAGE(J87,J101)</f>
        <v>0.9834424603174603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I174" si="106">(D167-D168-D170-D171)/D167</f>
        <v>0</v>
      </c>
      <c r="E174" s="42">
        <f t="shared" si="106"/>
        <v>0</v>
      </c>
      <c r="F174" s="42">
        <f t="shared" si="106"/>
        <v>0</v>
      </c>
      <c r="G174" s="42">
        <f t="shared" si="106"/>
        <v>0</v>
      </c>
      <c r="H174" s="42">
        <f t="shared" si="106"/>
        <v>0</v>
      </c>
      <c r="I174" s="42">
        <f t="shared" si="106"/>
        <v>0</v>
      </c>
      <c r="J174" s="43">
        <f t="shared" ref="J174:K174" si="107">(J167-J168-J170-J171)/J167</f>
        <v>0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13"/>
        <v>168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13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24</v>
      </c>
      <c r="D186" s="30">
        <f t="shared" si="114"/>
        <v>24</v>
      </c>
      <c r="E186" s="30">
        <f t="shared" si="114"/>
        <v>24</v>
      </c>
      <c r="F186" s="30">
        <f t="shared" si="114"/>
        <v>24</v>
      </c>
      <c r="G186" s="30">
        <f t="shared" si="114"/>
        <v>24</v>
      </c>
      <c r="H186" s="30">
        <f t="shared" si="114"/>
        <v>24</v>
      </c>
      <c r="I186" s="30">
        <f t="shared" si="114"/>
        <v>24</v>
      </c>
      <c r="J186" s="36">
        <f t="shared" si="113"/>
        <v>168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0</v>
      </c>
      <c r="D187" s="30">
        <f t="shared" si="115"/>
        <v>0</v>
      </c>
      <c r="E187" s="30">
        <f t="shared" si="115"/>
        <v>0</v>
      </c>
      <c r="F187" s="30">
        <f t="shared" si="115"/>
        <v>0</v>
      </c>
      <c r="G187" s="30">
        <f t="shared" si="115"/>
        <v>0</v>
      </c>
      <c r="H187" s="30">
        <f t="shared" si="115"/>
        <v>0</v>
      </c>
      <c r="I187" s="30">
        <f t="shared" si="115"/>
        <v>0</v>
      </c>
      <c r="J187" s="36">
        <f t="shared" si="113"/>
        <v>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16">(D181-D182-D184-D185)/D181</f>
        <v>0</v>
      </c>
      <c r="E188" s="42">
        <f t="shared" si="116"/>
        <v>0</v>
      </c>
      <c r="F188" s="42">
        <f t="shared" si="116"/>
        <v>0</v>
      </c>
      <c r="G188" s="42">
        <f t="shared" si="116"/>
        <v>0</v>
      </c>
      <c r="H188" s="42">
        <f t="shared" si="116"/>
        <v>0</v>
      </c>
      <c r="I188" s="42">
        <f t="shared" si="116"/>
        <v>0</v>
      </c>
      <c r="J188" s="43">
        <f>(J181-J182-J184-J185)/J181</f>
        <v>0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17">(C181-C182-C184-C185-C183)/C181</f>
        <v>0</v>
      </c>
      <c r="D189" s="42">
        <f t="shared" si="117"/>
        <v>0</v>
      </c>
      <c r="E189" s="42">
        <f t="shared" si="117"/>
        <v>0</v>
      </c>
      <c r="F189" s="42">
        <f t="shared" si="117"/>
        <v>0</v>
      </c>
      <c r="G189" s="42">
        <f t="shared" si="117"/>
        <v>0</v>
      </c>
      <c r="H189" s="42">
        <f t="shared" si="117"/>
        <v>0</v>
      </c>
      <c r="I189" s="46">
        <f t="shared" si="117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8">IF(C191&lt;1,C181,C181-C182-C183-C184-C185/C191)/24</f>
        <v>1</v>
      </c>
      <c r="D192" s="58">
        <f t="shared" si="118"/>
        <v>1</v>
      </c>
      <c r="E192" s="58">
        <f t="shared" si="118"/>
        <v>1</v>
      </c>
      <c r="F192" s="58">
        <f t="shared" si="118"/>
        <v>1</v>
      </c>
      <c r="G192" s="58">
        <f t="shared" si="118"/>
        <v>1</v>
      </c>
      <c r="H192" s="58">
        <f t="shared" si="118"/>
        <v>1</v>
      </c>
      <c r="I192" s="59">
        <f t="shared" si="11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9">IF(C190=0,C189,((C181-C182-C184-C185-C183)/C181)/C190)</f>
        <v>0</v>
      </c>
      <c r="D193" s="25">
        <f t="shared" si="119"/>
        <v>0</v>
      </c>
      <c r="E193" s="25">
        <f t="shared" si="119"/>
        <v>0</v>
      </c>
      <c r="F193" s="25">
        <f t="shared" si="119"/>
        <v>0</v>
      </c>
      <c r="G193" s="25">
        <f t="shared" si="119"/>
        <v>0</v>
      </c>
      <c r="H193" s="25">
        <f t="shared" si="119"/>
        <v>0</v>
      </c>
      <c r="I193" s="45">
        <f t="shared" si="119"/>
        <v>0</v>
      </c>
      <c r="J193" s="44">
        <f t="shared" ref="J193:K193" si="120">IF(J190=0,J189,((J181-J182-J184-J185-J183)/J181)/J190)</f>
        <v>0</v>
      </c>
      <c r="K193" s="44">
        <f t="shared" si="12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68"/>
  <dimension ref="A1:P194"/>
  <sheetViews>
    <sheetView showGridLines="0" zoomScaleNormal="100" workbookViewId="0">
      <selection activeCell="R28" sqref="R28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Week31!F1+1</f>
        <v>32</v>
      </c>
      <c r="G1" s="62">
        <f>Week31!G1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Week31!I3+1</f>
        <v>43680</v>
      </c>
      <c r="D3" s="51">
        <f t="shared" ref="D3:I3" si="0">C3+1</f>
        <v>43681</v>
      </c>
      <c r="E3" s="51">
        <f t="shared" si="0"/>
        <v>43682</v>
      </c>
      <c r="F3" s="51">
        <f t="shared" si="0"/>
        <v>43683</v>
      </c>
      <c r="G3" s="51">
        <f t="shared" si="0"/>
        <v>43684</v>
      </c>
      <c r="H3" s="51">
        <f t="shared" si="0"/>
        <v>43685</v>
      </c>
      <c r="I3" s="51">
        <f t="shared" si="0"/>
        <v>43686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  <c r="O11" s="53">
        <f>AVERAGE(J12,J26,J40,J56,J70,J86,J100)</f>
        <v>0.94536564625850339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0.99932539682539678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0.17</v>
      </c>
      <c r="D21" s="29">
        <v>0.17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0.34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0.99291666666666656</v>
      </c>
      <c r="D27" s="42">
        <f t="shared" si="15"/>
        <v>0.99291666666666656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0.99797619047619046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0.99291666666666656</v>
      </c>
      <c r="D31" s="25">
        <f t="shared" si="17"/>
        <v>0.99291666666666656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0.99797619047619046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43680</v>
      </c>
      <c r="D47" s="51">
        <f t="shared" ref="D47:I47" si="27">C47+1</f>
        <v>43681</v>
      </c>
      <c r="E47" s="51">
        <f t="shared" si="27"/>
        <v>43682</v>
      </c>
      <c r="F47" s="51">
        <f t="shared" si="27"/>
        <v>43683</v>
      </c>
      <c r="G47" s="51">
        <f t="shared" si="27"/>
        <v>43684</v>
      </c>
      <c r="H47" s="51">
        <f t="shared" si="27"/>
        <v>43685</v>
      </c>
      <c r="I47" s="51">
        <f t="shared" si="27"/>
        <v>43686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0.99922619047619055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0.13</v>
      </c>
      <c r="D65" s="29">
        <v>0.13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0.26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0.99458333333333337</v>
      </c>
      <c r="D71" s="42">
        <f t="shared" si="40"/>
        <v>0.99458333333333337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0.99845238095238098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0.99458333333333337</v>
      </c>
      <c r="D75" s="25">
        <f t="shared" si="42"/>
        <v>0.99458333333333337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0.99845238095238098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43680</v>
      </c>
      <c r="D77" s="51">
        <f t="shared" ref="D77:I77" si="44">C77+1</f>
        <v>43681</v>
      </c>
      <c r="E77" s="51">
        <f t="shared" si="44"/>
        <v>43682</v>
      </c>
      <c r="F77" s="51">
        <f t="shared" si="44"/>
        <v>43683</v>
      </c>
      <c r="G77" s="51">
        <f t="shared" si="44"/>
        <v>43684</v>
      </c>
      <c r="H77" s="51">
        <f t="shared" si="44"/>
        <v>43685</v>
      </c>
      <c r="I77" s="51">
        <f t="shared" si="44"/>
        <v>43686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6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6" x14ac:dyDescent="0.2">
      <c r="A82" s="12"/>
      <c r="B82" s="13" t="s">
        <v>16</v>
      </c>
      <c r="C82" s="29">
        <v>24</v>
      </c>
      <c r="D82" s="29">
        <v>24</v>
      </c>
      <c r="E82" s="29">
        <v>16.25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64.25</v>
      </c>
      <c r="K82" s="35">
        <v>0</v>
      </c>
    </row>
    <row r="83" spans="1:16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6" x14ac:dyDescent="0.2">
      <c r="A84" s="14"/>
      <c r="B84" s="15" t="s">
        <v>11</v>
      </c>
      <c r="C84" s="30">
        <f t="shared" ref="C84:I84" si="46">C80+C82+C83</f>
        <v>24</v>
      </c>
      <c r="D84" s="30">
        <f t="shared" si="46"/>
        <v>24</v>
      </c>
      <c r="E84" s="30">
        <f t="shared" si="46"/>
        <v>16.25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64.25</v>
      </c>
      <c r="K84" s="36">
        <f>K80+K82+K83</f>
        <v>0</v>
      </c>
    </row>
    <row r="85" spans="1:16" x14ac:dyDescent="0.2">
      <c r="A85" s="14"/>
      <c r="B85" s="15" t="s">
        <v>1</v>
      </c>
      <c r="C85" s="30">
        <f t="shared" ref="C85:I85" si="47">C79-C84</f>
        <v>0</v>
      </c>
      <c r="D85" s="30">
        <f t="shared" si="47"/>
        <v>0</v>
      </c>
      <c r="E85" s="30">
        <f t="shared" si="47"/>
        <v>7.75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103.75</v>
      </c>
      <c r="K85" s="36">
        <f>K79-K84</f>
        <v>168</v>
      </c>
      <c r="O85" s="4">
        <v>13.25</v>
      </c>
    </row>
    <row r="86" spans="1:16" x14ac:dyDescent="0.2">
      <c r="A86" s="14"/>
      <c r="B86" s="38" t="s">
        <v>18</v>
      </c>
      <c r="C86" s="42">
        <f>((C79-C80-C82-C83)/C79)*100%</f>
        <v>0</v>
      </c>
      <c r="D86" s="42">
        <f t="shared" ref="D86:I86" si="48">(D79-D80-D82-D83)/D79</f>
        <v>0</v>
      </c>
      <c r="E86" s="42">
        <f t="shared" si="48"/>
        <v>0.32291666666666669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0.61755952380952384</v>
      </c>
      <c r="K86" s="43">
        <f>(K79-K80-K82-K83)/K79</f>
        <v>1</v>
      </c>
      <c r="L86" s="53">
        <f>AVERAGE(J86,J100)</f>
        <v>0.80877976190476186</v>
      </c>
      <c r="O86" s="4">
        <v>10</v>
      </c>
      <c r="P86" s="4">
        <f>35/60</f>
        <v>0.58333333333333337</v>
      </c>
    </row>
    <row r="87" spans="1:16" x14ac:dyDescent="0.2">
      <c r="A87" s="14"/>
      <c r="B87" s="38" t="s">
        <v>19</v>
      </c>
      <c r="C87" s="42">
        <f t="shared" ref="C87:I87" si="49">(C79-C80-C82-C83-C81)/C79</f>
        <v>0</v>
      </c>
      <c r="D87" s="42">
        <f t="shared" si="49"/>
        <v>0</v>
      </c>
      <c r="E87" s="42">
        <f t="shared" si="49"/>
        <v>0.32291666666666669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0.61755952380952384</v>
      </c>
      <c r="K87" s="47">
        <f>(K79-K80-K82-K83-K81)/K79</f>
        <v>1</v>
      </c>
      <c r="L87" s="53">
        <f>AVERAGE(J87,J101)</f>
        <v>0.80877976190476186</v>
      </c>
      <c r="P87" s="4">
        <f>P86+O86</f>
        <v>10.583333333333334</v>
      </c>
    </row>
    <row r="88" spans="1:16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6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6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6" x14ac:dyDescent="0.2">
      <c r="A91" s="41"/>
      <c r="B91" s="1" t="s">
        <v>15</v>
      </c>
      <c r="C91" s="25">
        <f t="shared" ref="C91:I91" si="51">IF(C88=0,C87,((C79-C80-C82-C83-C81)/C79)/C88)</f>
        <v>0</v>
      </c>
      <c r="D91" s="25">
        <f t="shared" si="51"/>
        <v>0</v>
      </c>
      <c r="E91" s="25">
        <f t="shared" si="51"/>
        <v>0.32291666666666669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0.61755952380952384</v>
      </c>
      <c r="K91" s="44">
        <f t="shared" si="52"/>
        <v>1</v>
      </c>
    </row>
    <row r="92" spans="1:16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6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6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6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6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43680</v>
      </c>
      <c r="D107" s="51">
        <f t="shared" ref="D107:I107" si="61">C107+1</f>
        <v>43681</v>
      </c>
      <c r="E107" s="51">
        <f t="shared" si="61"/>
        <v>43682</v>
      </c>
      <c r="F107" s="51">
        <f t="shared" si="61"/>
        <v>43683</v>
      </c>
      <c r="G107" s="51">
        <f t="shared" si="61"/>
        <v>43684</v>
      </c>
      <c r="H107" s="51">
        <f t="shared" si="61"/>
        <v>43685</v>
      </c>
      <c r="I107" s="51">
        <f t="shared" si="61"/>
        <v>43686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>(J109-J110-J112-J113)/J109</f>
        <v>1</v>
      </c>
      <c r="K116" s="43">
        <f>(K109-K110-K112-K113)/K109</f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6">(C109-C110-C112-C113-C111)/C109</f>
        <v>0</v>
      </c>
      <c r="D117" s="42">
        <f t="shared" si="66"/>
        <v>0</v>
      </c>
      <c r="E117" s="42">
        <f t="shared" si="66"/>
        <v>0</v>
      </c>
      <c r="F117" s="42">
        <f t="shared" si="66"/>
        <v>0</v>
      </c>
      <c r="G117" s="42">
        <f t="shared" si="66"/>
        <v>0</v>
      </c>
      <c r="H117" s="42">
        <f t="shared" si="66"/>
        <v>0</v>
      </c>
      <c r="I117" s="46">
        <f t="shared" si="66"/>
        <v>0</v>
      </c>
      <c r="J117" s="52">
        <f>(J109-J110-J112-J113-J111)/J109</f>
        <v>0</v>
      </c>
      <c r="K117" s="47">
        <f>(K109-K110-K112-K113-K111)/K109</f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7">IF(C119&lt;1,C109,C109-C110-C111-C112-C113/C119)/24</f>
        <v>1</v>
      </c>
      <c r="D120" s="58">
        <f t="shared" si="67"/>
        <v>1</v>
      </c>
      <c r="E120" s="58">
        <f t="shared" si="67"/>
        <v>1</v>
      </c>
      <c r="F120" s="58">
        <f t="shared" si="67"/>
        <v>1</v>
      </c>
      <c r="G120" s="58">
        <f t="shared" si="67"/>
        <v>1</v>
      </c>
      <c r="H120" s="58">
        <f t="shared" si="67"/>
        <v>1</v>
      </c>
      <c r="I120" s="59">
        <f t="shared" si="67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8">IF(C118=0,C117,((C109-C110-C112-C113-C111)/C109)/C118)</f>
        <v>0</v>
      </c>
      <c r="D121" s="25">
        <f t="shared" si="68"/>
        <v>0</v>
      </c>
      <c r="E121" s="25">
        <f t="shared" si="68"/>
        <v>0</v>
      </c>
      <c r="F121" s="25">
        <f t="shared" si="68"/>
        <v>0</v>
      </c>
      <c r="G121" s="25">
        <f t="shared" si="68"/>
        <v>0</v>
      </c>
      <c r="H121" s="25">
        <f t="shared" si="68"/>
        <v>0</v>
      </c>
      <c r="I121" s="45">
        <f t="shared" si="68"/>
        <v>0</v>
      </c>
      <c r="J121" s="44">
        <f t="shared" ref="J121:K121" si="69">IF(J118=0,J117,((J109-J110-J112-J113-J111)/J109)/J118)</f>
        <v>0</v>
      </c>
      <c r="K121" s="44">
        <f t="shared" si="6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43680</v>
      </c>
      <c r="D123" s="51">
        <f t="shared" ref="D123:I123" si="70">C123+1</f>
        <v>43681</v>
      </c>
      <c r="E123" s="51">
        <f t="shared" si="70"/>
        <v>43682</v>
      </c>
      <c r="F123" s="51">
        <f t="shared" si="70"/>
        <v>43683</v>
      </c>
      <c r="G123" s="51">
        <f t="shared" si="70"/>
        <v>43684</v>
      </c>
      <c r="H123" s="51">
        <f t="shared" si="70"/>
        <v>43685</v>
      </c>
      <c r="I123" s="51">
        <f t="shared" si="70"/>
        <v>43686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1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1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2">C126+C128+C129</f>
        <v>0</v>
      </c>
      <c r="D130" s="30">
        <f t="shared" si="72"/>
        <v>0</v>
      </c>
      <c r="E130" s="30">
        <f t="shared" si="72"/>
        <v>0</v>
      </c>
      <c r="F130" s="30">
        <f t="shared" si="72"/>
        <v>0</v>
      </c>
      <c r="G130" s="30">
        <f t="shared" si="72"/>
        <v>0</v>
      </c>
      <c r="H130" s="30">
        <f t="shared" si="72"/>
        <v>0</v>
      </c>
      <c r="I130" s="30">
        <f t="shared" si="72"/>
        <v>0</v>
      </c>
      <c r="J130" s="36">
        <f t="shared" si="7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3">C125-C130</f>
        <v>24</v>
      </c>
      <c r="D131" s="30">
        <f t="shared" si="73"/>
        <v>24</v>
      </c>
      <c r="E131" s="30">
        <f t="shared" si="73"/>
        <v>24</v>
      </c>
      <c r="F131" s="30">
        <f t="shared" si="73"/>
        <v>24</v>
      </c>
      <c r="G131" s="30">
        <f t="shared" si="73"/>
        <v>24</v>
      </c>
      <c r="H131" s="30">
        <f t="shared" si="73"/>
        <v>24</v>
      </c>
      <c r="I131" s="30">
        <f t="shared" si="73"/>
        <v>24</v>
      </c>
      <c r="J131" s="36">
        <f t="shared" si="7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4">(D125-D126-D128-D129)/D125</f>
        <v>1</v>
      </c>
      <c r="E132" s="42">
        <f t="shared" si="74"/>
        <v>1</v>
      </c>
      <c r="F132" s="42">
        <f t="shared" si="74"/>
        <v>1</v>
      </c>
      <c r="G132" s="42">
        <f t="shared" si="74"/>
        <v>1</v>
      </c>
      <c r="H132" s="42">
        <f t="shared" si="74"/>
        <v>1</v>
      </c>
      <c r="I132" s="42">
        <f t="shared" si="74"/>
        <v>1</v>
      </c>
      <c r="J132" s="43">
        <f>(J125-J126-J128-J129)/J125</f>
        <v>1</v>
      </c>
      <c r="K132" s="43">
        <f>(K125-K126-K128-K129)/K125</f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75">(C125-C126-C128-C129-C127)/C125</f>
        <v>0</v>
      </c>
      <c r="D133" s="42">
        <f t="shared" si="75"/>
        <v>0</v>
      </c>
      <c r="E133" s="42">
        <f t="shared" si="75"/>
        <v>0</v>
      </c>
      <c r="F133" s="42">
        <f t="shared" si="75"/>
        <v>0</v>
      </c>
      <c r="G133" s="42">
        <f t="shared" si="75"/>
        <v>0</v>
      </c>
      <c r="H133" s="42">
        <f t="shared" si="75"/>
        <v>0</v>
      </c>
      <c r="I133" s="46">
        <f t="shared" si="75"/>
        <v>0</v>
      </c>
      <c r="J133" s="52">
        <f>(J125-J126-J128-J129-J127)/J125</f>
        <v>0</v>
      </c>
      <c r="K133" s="47">
        <f>(K125-K126-K128-K129-K127)/K125</f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6">IF(C135&lt;1,C125,C125-C126-C127-C128-C129/C135)/24</f>
        <v>1</v>
      </c>
      <c r="D136" s="58">
        <f t="shared" si="76"/>
        <v>1</v>
      </c>
      <c r="E136" s="58">
        <f t="shared" si="76"/>
        <v>1</v>
      </c>
      <c r="F136" s="58">
        <f t="shared" si="76"/>
        <v>1</v>
      </c>
      <c r="G136" s="58">
        <f t="shared" si="76"/>
        <v>1</v>
      </c>
      <c r="H136" s="58">
        <f t="shared" si="76"/>
        <v>1</v>
      </c>
      <c r="I136" s="59">
        <f t="shared" si="76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7">IF(C134=0,C133,((C125-C126-C128-C129-C127)/C125)/C134)</f>
        <v>0</v>
      </c>
      <c r="D137" s="25">
        <f t="shared" si="77"/>
        <v>0</v>
      </c>
      <c r="E137" s="25">
        <f t="shared" si="77"/>
        <v>0</v>
      </c>
      <c r="F137" s="25">
        <f t="shared" si="77"/>
        <v>0</v>
      </c>
      <c r="G137" s="25">
        <f t="shared" si="77"/>
        <v>0</v>
      </c>
      <c r="H137" s="25">
        <f t="shared" si="77"/>
        <v>0</v>
      </c>
      <c r="I137" s="45">
        <f t="shared" si="77"/>
        <v>0</v>
      </c>
      <c r="J137" s="44">
        <f t="shared" ref="J137:K137" si="78">IF(J134=0,J133,((J125-J126-J128-J129-J127)/J125)/J134)</f>
        <v>0</v>
      </c>
      <c r="K137" s="44">
        <f t="shared" si="78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79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79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79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79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79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0">C140+C142+C143</f>
        <v>0</v>
      </c>
      <c r="D144" s="30">
        <f t="shared" si="80"/>
        <v>0</v>
      </c>
      <c r="E144" s="30">
        <f t="shared" si="80"/>
        <v>0</v>
      </c>
      <c r="F144" s="30">
        <f t="shared" si="80"/>
        <v>0</v>
      </c>
      <c r="G144" s="30">
        <f t="shared" si="80"/>
        <v>0</v>
      </c>
      <c r="H144" s="30">
        <f t="shared" si="80"/>
        <v>0</v>
      </c>
      <c r="I144" s="30">
        <f t="shared" si="80"/>
        <v>0</v>
      </c>
      <c r="J144" s="36">
        <f t="shared" si="79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1">C139-C144</f>
        <v>24</v>
      </c>
      <c r="D145" s="30">
        <f t="shared" si="81"/>
        <v>24</v>
      </c>
      <c r="E145" s="30">
        <f t="shared" si="81"/>
        <v>24</v>
      </c>
      <c r="F145" s="30">
        <f t="shared" si="81"/>
        <v>24</v>
      </c>
      <c r="G145" s="30">
        <f t="shared" si="81"/>
        <v>24</v>
      </c>
      <c r="H145" s="30">
        <f t="shared" si="81"/>
        <v>24</v>
      </c>
      <c r="I145" s="30">
        <f t="shared" si="81"/>
        <v>24</v>
      </c>
      <c r="J145" s="36">
        <f t="shared" si="79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2">(D139-D140-D142-D143)/D139</f>
        <v>1</v>
      </c>
      <c r="E146" s="42">
        <f t="shared" si="82"/>
        <v>1</v>
      </c>
      <c r="F146" s="42">
        <f t="shared" si="82"/>
        <v>1</v>
      </c>
      <c r="G146" s="42">
        <f t="shared" si="82"/>
        <v>1</v>
      </c>
      <c r="H146" s="42">
        <f t="shared" si="82"/>
        <v>1</v>
      </c>
      <c r="I146" s="42">
        <f t="shared" si="82"/>
        <v>1</v>
      </c>
      <c r="J146" s="43">
        <f>(J139-J140-J142-J143)/J139</f>
        <v>1</v>
      </c>
      <c r="K146" s="43">
        <f>(K139-K140-K142-K143)/K139</f>
        <v>1</v>
      </c>
    </row>
    <row r="147" spans="1:13" x14ac:dyDescent="0.2">
      <c r="A147" s="14"/>
      <c r="B147" s="38" t="s">
        <v>19</v>
      </c>
      <c r="C147" s="42">
        <f t="shared" ref="C147:I147" si="83">(C139-C140-C142-C143-C141)/C139</f>
        <v>0</v>
      </c>
      <c r="D147" s="42">
        <f t="shared" si="83"/>
        <v>0</v>
      </c>
      <c r="E147" s="42">
        <f t="shared" si="83"/>
        <v>0</v>
      </c>
      <c r="F147" s="42">
        <f t="shared" si="83"/>
        <v>0</v>
      </c>
      <c r="G147" s="42">
        <f t="shared" si="83"/>
        <v>0</v>
      </c>
      <c r="H147" s="42">
        <f t="shared" si="83"/>
        <v>0</v>
      </c>
      <c r="I147" s="46">
        <f t="shared" si="83"/>
        <v>0</v>
      </c>
      <c r="J147" s="52">
        <f>(J139-J140-J142-J143-J141)/J139</f>
        <v>0</v>
      </c>
      <c r="K147" s="47">
        <f>(K139-K140-K142-K143-K141)/K139</f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4">IF(C149&lt;1,C139,C139-C140-C141-C142-C143/C149)/24</f>
        <v>1</v>
      </c>
      <c r="D150" s="58">
        <f t="shared" si="84"/>
        <v>1</v>
      </c>
      <c r="E150" s="58">
        <f t="shared" si="84"/>
        <v>1</v>
      </c>
      <c r="F150" s="58">
        <f t="shared" si="84"/>
        <v>1</v>
      </c>
      <c r="G150" s="58">
        <f t="shared" si="84"/>
        <v>1</v>
      </c>
      <c r="H150" s="58">
        <f t="shared" si="84"/>
        <v>1</v>
      </c>
      <c r="I150" s="59">
        <f t="shared" si="84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5">IF(C148=0,C147,((C139-C140-C142-C143-C141)/C139)/C148)</f>
        <v>0</v>
      </c>
      <c r="D151" s="25">
        <f t="shared" si="85"/>
        <v>0</v>
      </c>
      <c r="E151" s="25">
        <f t="shared" si="85"/>
        <v>0</v>
      </c>
      <c r="F151" s="25">
        <f t="shared" si="85"/>
        <v>0</v>
      </c>
      <c r="G151" s="25">
        <f t="shared" si="85"/>
        <v>0</v>
      </c>
      <c r="H151" s="25">
        <f t="shared" si="85"/>
        <v>0</v>
      </c>
      <c r="I151" s="45">
        <f t="shared" si="85"/>
        <v>0</v>
      </c>
      <c r="J151" s="44">
        <f t="shared" ref="J151:K151" si="86">IF(J148=0,J147,((J139-J140-J142-J143-J141)/J139)/J148)</f>
        <v>0</v>
      </c>
      <c r="K151" s="44">
        <f t="shared" si="86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87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87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87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87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87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88">C154+C156+C157</f>
        <v>0</v>
      </c>
      <c r="D158" s="30">
        <f t="shared" si="88"/>
        <v>0</v>
      </c>
      <c r="E158" s="30">
        <f t="shared" si="88"/>
        <v>0</v>
      </c>
      <c r="F158" s="30">
        <f t="shared" si="88"/>
        <v>0</v>
      </c>
      <c r="G158" s="30">
        <f t="shared" si="88"/>
        <v>0</v>
      </c>
      <c r="H158" s="30">
        <f t="shared" si="88"/>
        <v>0</v>
      </c>
      <c r="I158" s="30">
        <f t="shared" si="88"/>
        <v>0</v>
      </c>
      <c r="J158" s="36">
        <f t="shared" si="87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89">C153-C158</f>
        <v>24</v>
      </c>
      <c r="D159" s="30">
        <f t="shared" si="89"/>
        <v>24</v>
      </c>
      <c r="E159" s="30">
        <f t="shared" si="89"/>
        <v>24</v>
      </c>
      <c r="F159" s="30">
        <f t="shared" si="89"/>
        <v>24</v>
      </c>
      <c r="G159" s="30">
        <f t="shared" si="89"/>
        <v>24</v>
      </c>
      <c r="H159" s="30">
        <f t="shared" si="89"/>
        <v>24</v>
      </c>
      <c r="I159" s="30">
        <f t="shared" si="89"/>
        <v>24</v>
      </c>
      <c r="J159" s="36">
        <f t="shared" si="87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0">(D153-D154-D156-D157)/D153</f>
        <v>1</v>
      </c>
      <c r="E160" s="42">
        <f t="shared" si="90"/>
        <v>1</v>
      </c>
      <c r="F160" s="42">
        <f t="shared" si="90"/>
        <v>1</v>
      </c>
      <c r="G160" s="42">
        <f t="shared" si="90"/>
        <v>1</v>
      </c>
      <c r="H160" s="42">
        <f t="shared" si="90"/>
        <v>1</v>
      </c>
      <c r="I160" s="42">
        <f t="shared" si="90"/>
        <v>1</v>
      </c>
      <c r="J160" s="43">
        <f>(J153-J154-J156-J157)/J153</f>
        <v>1</v>
      </c>
      <c r="K160" s="43">
        <f>(K153-K154-K156-K157)/K153</f>
        <v>1</v>
      </c>
    </row>
    <row r="161" spans="1:15" x14ac:dyDescent="0.2">
      <c r="A161" s="14"/>
      <c r="B161" s="38" t="s">
        <v>19</v>
      </c>
      <c r="C161" s="42">
        <f t="shared" ref="C161:I161" si="91">(C153-C154-C156-C157-C155)/C153</f>
        <v>0</v>
      </c>
      <c r="D161" s="42">
        <f t="shared" si="91"/>
        <v>0</v>
      </c>
      <c r="E161" s="42">
        <f t="shared" si="91"/>
        <v>0</v>
      </c>
      <c r="F161" s="42">
        <f t="shared" si="91"/>
        <v>0</v>
      </c>
      <c r="G161" s="42">
        <f t="shared" si="91"/>
        <v>0</v>
      </c>
      <c r="H161" s="42">
        <f t="shared" si="91"/>
        <v>0</v>
      </c>
      <c r="I161" s="46">
        <f t="shared" si="91"/>
        <v>0</v>
      </c>
      <c r="J161" s="52">
        <f>(J153-J154-J156-J157-J155)/J153</f>
        <v>0</v>
      </c>
      <c r="K161" s="47">
        <f>(K153-K154-K156-K157-K155)/K153</f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2">IF(C163&lt;1,C153,C153-C154-C155-C156-C157/C163)/24</f>
        <v>1</v>
      </c>
      <c r="D164" s="58">
        <f t="shared" si="92"/>
        <v>1</v>
      </c>
      <c r="E164" s="58">
        <f t="shared" si="92"/>
        <v>1</v>
      </c>
      <c r="F164" s="58">
        <f t="shared" si="92"/>
        <v>1</v>
      </c>
      <c r="G164" s="58">
        <f t="shared" si="92"/>
        <v>1</v>
      </c>
      <c r="H164" s="58">
        <f t="shared" si="92"/>
        <v>1</v>
      </c>
      <c r="I164" s="59">
        <f t="shared" si="92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3">IF(C162=0,C161,((C153-C154-C156-C157-C155)/C153)/C162)</f>
        <v>0</v>
      </c>
      <c r="D165" s="25">
        <f t="shared" si="93"/>
        <v>0</v>
      </c>
      <c r="E165" s="25">
        <f t="shared" si="93"/>
        <v>0</v>
      </c>
      <c r="F165" s="25">
        <f t="shared" si="93"/>
        <v>0</v>
      </c>
      <c r="G165" s="25">
        <f t="shared" si="93"/>
        <v>0</v>
      </c>
      <c r="H165" s="25">
        <f t="shared" si="93"/>
        <v>0</v>
      </c>
      <c r="I165" s="45">
        <f t="shared" si="93"/>
        <v>0</v>
      </c>
      <c r="J165" s="44">
        <f t="shared" ref="J165:K165" si="94">IF(J162=0,J161,((J153-J154-J156-J157-J155)/J153)/J162)</f>
        <v>0</v>
      </c>
      <c r="K165" s="44">
        <f t="shared" si="94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95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24</v>
      </c>
      <c r="G168" s="29">
        <v>24</v>
      </c>
      <c r="H168" s="29">
        <v>24</v>
      </c>
      <c r="I168" s="29">
        <v>24</v>
      </c>
      <c r="J168" s="35">
        <f t="shared" si="95"/>
        <v>168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95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95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95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96">C168+C170+C171</f>
        <v>24</v>
      </c>
      <c r="D172" s="30">
        <f t="shared" si="96"/>
        <v>24</v>
      </c>
      <c r="E172" s="30">
        <f t="shared" si="96"/>
        <v>24</v>
      </c>
      <c r="F172" s="30">
        <f t="shared" si="96"/>
        <v>24</v>
      </c>
      <c r="G172" s="30">
        <f t="shared" si="96"/>
        <v>24</v>
      </c>
      <c r="H172" s="30">
        <f t="shared" si="96"/>
        <v>24</v>
      </c>
      <c r="I172" s="30">
        <f t="shared" si="96"/>
        <v>24</v>
      </c>
      <c r="J172" s="36">
        <f t="shared" si="95"/>
        <v>168</v>
      </c>
      <c r="K172" s="36">
        <f>K168+K170+K171</f>
        <v>0</v>
      </c>
      <c r="L172" s="53">
        <f>AVERAGE(J86,J100)</f>
        <v>0.80877976190476186</v>
      </c>
    </row>
    <row r="173" spans="1:15" x14ac:dyDescent="0.2">
      <c r="A173" s="14"/>
      <c r="B173" s="15" t="s">
        <v>1</v>
      </c>
      <c r="C173" s="30">
        <f t="shared" ref="C173:I173" si="97">C167-C172</f>
        <v>0</v>
      </c>
      <c r="D173" s="30">
        <f t="shared" si="97"/>
        <v>0</v>
      </c>
      <c r="E173" s="30">
        <f t="shared" si="97"/>
        <v>0</v>
      </c>
      <c r="F173" s="30">
        <f t="shared" si="97"/>
        <v>0</v>
      </c>
      <c r="G173" s="30">
        <f t="shared" si="97"/>
        <v>0</v>
      </c>
      <c r="H173" s="30">
        <f t="shared" si="97"/>
        <v>0</v>
      </c>
      <c r="I173" s="30">
        <f t="shared" si="97"/>
        <v>0</v>
      </c>
      <c r="J173" s="36">
        <f t="shared" si="95"/>
        <v>0</v>
      </c>
      <c r="K173" s="36">
        <f>K167-K172</f>
        <v>168</v>
      </c>
      <c r="L173" s="53">
        <f>AVERAGE(J87,J101)</f>
        <v>0.80877976190476186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I174" si="98">(D167-D168-D170-D171)/D167</f>
        <v>0</v>
      </c>
      <c r="E174" s="42">
        <f t="shared" si="98"/>
        <v>0</v>
      </c>
      <c r="F174" s="42">
        <f t="shared" si="98"/>
        <v>0</v>
      </c>
      <c r="G174" s="42">
        <f t="shared" si="98"/>
        <v>0</v>
      </c>
      <c r="H174" s="42">
        <f t="shared" si="98"/>
        <v>0</v>
      </c>
      <c r="I174" s="42">
        <f t="shared" si="98"/>
        <v>0</v>
      </c>
      <c r="J174" s="43">
        <f>(J167-J168-J170-J171)/J167</f>
        <v>0</v>
      </c>
      <c r="K174" s="43">
        <f>(K167-K168-K170-K171)/K167</f>
        <v>1</v>
      </c>
    </row>
    <row r="175" spans="1:15" x14ac:dyDescent="0.2">
      <c r="A175" s="14"/>
      <c r="B175" s="38" t="s">
        <v>19</v>
      </c>
      <c r="C175" s="42">
        <f t="shared" ref="C175:I175" si="99">(C167-C168-C170-C171-C169)/C167</f>
        <v>0</v>
      </c>
      <c r="D175" s="42">
        <f t="shared" si="99"/>
        <v>0</v>
      </c>
      <c r="E175" s="42">
        <f t="shared" si="99"/>
        <v>0</v>
      </c>
      <c r="F175" s="42">
        <f t="shared" si="99"/>
        <v>0</v>
      </c>
      <c r="G175" s="42">
        <f t="shared" si="99"/>
        <v>0</v>
      </c>
      <c r="H175" s="42">
        <f t="shared" si="99"/>
        <v>0</v>
      </c>
      <c r="I175" s="46">
        <f t="shared" si="99"/>
        <v>0</v>
      </c>
      <c r="J175" s="52">
        <f>(J167-J168-J170-J171-J169)/J167</f>
        <v>0</v>
      </c>
      <c r="K175" s="47">
        <f>(K167-K168-K170-K171-K169)/K167</f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0">IF(C177&lt;1,C167,C167-C168-C169-C170-C171/C177)/24</f>
        <v>1</v>
      </c>
      <c r="D178" s="58">
        <f t="shared" si="100"/>
        <v>1</v>
      </c>
      <c r="E178" s="58">
        <f t="shared" si="100"/>
        <v>1</v>
      </c>
      <c r="F178" s="58">
        <f t="shared" si="100"/>
        <v>1</v>
      </c>
      <c r="G178" s="58">
        <f t="shared" si="100"/>
        <v>1</v>
      </c>
      <c r="H178" s="58">
        <f t="shared" si="100"/>
        <v>1</v>
      </c>
      <c r="I178" s="59">
        <f t="shared" si="10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1">IF(C176=0,C175,((C167-C168-C170-C171-C169)/C167)/C176)</f>
        <v>0</v>
      </c>
      <c r="D179" s="25">
        <f t="shared" si="101"/>
        <v>0</v>
      </c>
      <c r="E179" s="25">
        <f t="shared" si="101"/>
        <v>0</v>
      </c>
      <c r="F179" s="25">
        <f t="shared" si="101"/>
        <v>0</v>
      </c>
      <c r="G179" s="25">
        <f t="shared" si="101"/>
        <v>0</v>
      </c>
      <c r="H179" s="25">
        <f t="shared" si="101"/>
        <v>0</v>
      </c>
      <c r="I179" s="45">
        <f t="shared" si="101"/>
        <v>0</v>
      </c>
      <c r="J179" s="44">
        <f t="shared" ref="J179:K179" si="102">IF(J176=0,J175,((J167-J168-J170-J171-J169)/J167)/J176)</f>
        <v>0</v>
      </c>
      <c r="K179" s="44">
        <f t="shared" si="10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0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0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0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0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0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04">C182+C184+C185</f>
        <v>0</v>
      </c>
      <c r="D186" s="30">
        <f t="shared" si="104"/>
        <v>0</v>
      </c>
      <c r="E186" s="30">
        <f t="shared" si="104"/>
        <v>0</v>
      </c>
      <c r="F186" s="30">
        <f t="shared" si="104"/>
        <v>0</v>
      </c>
      <c r="G186" s="30">
        <f t="shared" si="104"/>
        <v>0</v>
      </c>
      <c r="H186" s="30">
        <f t="shared" si="104"/>
        <v>0</v>
      </c>
      <c r="I186" s="30">
        <f t="shared" si="104"/>
        <v>0</v>
      </c>
      <c r="J186" s="36">
        <f t="shared" si="10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05">C181-C186</f>
        <v>24</v>
      </c>
      <c r="D187" s="30">
        <f t="shared" si="105"/>
        <v>24</v>
      </c>
      <c r="E187" s="30">
        <f t="shared" si="105"/>
        <v>24</v>
      </c>
      <c r="F187" s="30">
        <f t="shared" si="105"/>
        <v>24</v>
      </c>
      <c r="G187" s="30">
        <f t="shared" si="105"/>
        <v>24</v>
      </c>
      <c r="H187" s="30">
        <f t="shared" si="105"/>
        <v>24</v>
      </c>
      <c r="I187" s="30">
        <f t="shared" si="105"/>
        <v>24</v>
      </c>
      <c r="J187" s="36">
        <f t="shared" si="10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06">(D181-D182-D184-D185)/D181</f>
        <v>1</v>
      </c>
      <c r="E188" s="42">
        <f t="shared" si="106"/>
        <v>1</v>
      </c>
      <c r="F188" s="42">
        <f t="shared" si="106"/>
        <v>1</v>
      </c>
      <c r="G188" s="42">
        <f t="shared" si="106"/>
        <v>1</v>
      </c>
      <c r="H188" s="42">
        <f t="shared" si="106"/>
        <v>1</v>
      </c>
      <c r="I188" s="42">
        <f t="shared" si="106"/>
        <v>1</v>
      </c>
      <c r="J188" s="43">
        <f>(J181-J182-J184-J185)/J181</f>
        <v>1</v>
      </c>
      <c r="K188" s="43">
        <f>(K181-K182-K184-K185)/K181</f>
        <v>1</v>
      </c>
    </row>
    <row r="189" spans="1:13" x14ac:dyDescent="0.2">
      <c r="A189" s="14"/>
      <c r="B189" s="38" t="s">
        <v>19</v>
      </c>
      <c r="C189" s="42">
        <f t="shared" ref="C189:I189" si="107">(C181-C182-C184-C185-C183)/C181</f>
        <v>0</v>
      </c>
      <c r="D189" s="42">
        <f t="shared" si="107"/>
        <v>0</v>
      </c>
      <c r="E189" s="42">
        <f t="shared" si="107"/>
        <v>0</v>
      </c>
      <c r="F189" s="42">
        <f t="shared" si="107"/>
        <v>0</v>
      </c>
      <c r="G189" s="42">
        <f t="shared" si="107"/>
        <v>0</v>
      </c>
      <c r="H189" s="42">
        <f t="shared" si="107"/>
        <v>0</v>
      </c>
      <c r="I189" s="46">
        <f t="shared" si="107"/>
        <v>0</v>
      </c>
      <c r="J189" s="52">
        <f>(J181-J182-J184-J185-J183)/J181</f>
        <v>0</v>
      </c>
      <c r="K189" s="47">
        <f>(K181-K182-K184-K185-K183)/K181</f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08">IF(C191&lt;1,C181,C181-C182-C183-C184-C185/C191)/24</f>
        <v>1</v>
      </c>
      <c r="D192" s="58">
        <f t="shared" si="108"/>
        <v>1</v>
      </c>
      <c r="E192" s="58">
        <f t="shared" si="108"/>
        <v>1</v>
      </c>
      <c r="F192" s="58">
        <f t="shared" si="108"/>
        <v>1</v>
      </c>
      <c r="G192" s="58">
        <f t="shared" si="108"/>
        <v>1</v>
      </c>
      <c r="H192" s="58">
        <f t="shared" si="108"/>
        <v>1</v>
      </c>
      <c r="I192" s="59">
        <f t="shared" si="10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09">IF(C190=0,C189,((C181-C182-C184-C185-C183)/C181)/C190)</f>
        <v>0</v>
      </c>
      <c r="D193" s="25">
        <f t="shared" si="109"/>
        <v>0</v>
      </c>
      <c r="E193" s="25">
        <f t="shared" si="109"/>
        <v>0</v>
      </c>
      <c r="F193" s="25">
        <f t="shared" si="109"/>
        <v>0</v>
      </c>
      <c r="G193" s="25">
        <f t="shared" si="109"/>
        <v>0</v>
      </c>
      <c r="H193" s="25">
        <f t="shared" si="109"/>
        <v>0</v>
      </c>
      <c r="I193" s="45">
        <f t="shared" si="109"/>
        <v>0</v>
      </c>
      <c r="J193" s="44">
        <f t="shared" ref="J193:K193" si="110">IF(J190=0,J189,((J181-J182-J184-J185-J183)/J181)/J190)</f>
        <v>0</v>
      </c>
      <c r="K193" s="44">
        <f t="shared" si="11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69"/>
  <dimension ref="A1:P196"/>
  <sheetViews>
    <sheetView showGridLines="0" topLeftCell="A31" zoomScale="115" zoomScaleNormal="115" workbookViewId="0">
      <selection activeCell="F35" sqref="F35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10.85546875" style="4" customWidth="1"/>
    <col min="6" max="6" width="4.5703125" style="4" customWidth="1"/>
    <col min="7" max="7" width="6.28515625" style="4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5" width="15.28515625" style="4" bestFit="1" customWidth="1"/>
    <col min="16" max="16" width="14.42578125" style="4" bestFit="1" customWidth="1"/>
    <col min="17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Week32!F1+1</f>
        <v>33</v>
      </c>
      <c r="G1" s="62">
        <f>Week32!G1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Week32!I3+1</f>
        <v>43687</v>
      </c>
      <c r="D3" s="51">
        <f t="shared" ref="D3:I3" si="0">C3+1</f>
        <v>43688</v>
      </c>
      <c r="E3" s="51">
        <f t="shared" si="0"/>
        <v>43689</v>
      </c>
      <c r="F3" s="51">
        <f t="shared" si="0"/>
        <v>43690</v>
      </c>
      <c r="G3" s="51">
        <f t="shared" si="0"/>
        <v>43691</v>
      </c>
      <c r="H3" s="51">
        <f t="shared" si="0"/>
        <v>43692</v>
      </c>
      <c r="I3" s="51">
        <f t="shared" si="0"/>
        <v>43693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6.58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6.58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7.0000000000000007E-2</v>
      </c>
      <c r="H9" s="29">
        <v>0</v>
      </c>
      <c r="I9" s="29">
        <v>0</v>
      </c>
      <c r="J9" s="33">
        <f t="shared" si="1"/>
        <v>7.0000000000000007E-2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7.0000000000000007E-2</v>
      </c>
      <c r="H10" s="30">
        <f t="shared" si="2"/>
        <v>0</v>
      </c>
      <c r="I10" s="30">
        <f t="shared" si="2"/>
        <v>0</v>
      </c>
      <c r="J10" s="36">
        <f t="shared" si="1"/>
        <v>7.0000000000000007E-2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23.93</v>
      </c>
      <c r="H11" s="30">
        <f t="shared" si="3"/>
        <v>24</v>
      </c>
      <c r="I11" s="30">
        <f t="shared" si="3"/>
        <v>24</v>
      </c>
      <c r="J11" s="36">
        <f t="shared" si="1"/>
        <v>167.93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0.99708333333333332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0.99958333333333338</v>
      </c>
      <c r="K12" s="43">
        <f t="shared" si="5"/>
        <v>1</v>
      </c>
      <c r="L12" s="53">
        <f>AVERAGE(J12,J26,J40)</f>
        <v>0.99781746031746044</v>
      </c>
      <c r="N12" s="53">
        <f>AVERAGE(J12,J26,J40,J56,J70,J86,J100)</f>
        <v>0.99570578231292528</v>
      </c>
    </row>
    <row r="13" spans="1:14" x14ac:dyDescent="0.2">
      <c r="A13" s="14"/>
      <c r="B13" s="38" t="s">
        <v>19</v>
      </c>
      <c r="C13" s="42">
        <f t="shared" ref="C13:I13" si="6">(C5-C6-C8-C9-C7)/C5</f>
        <v>0.72583333333333344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0.99708333333333332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0.96041666666666659</v>
      </c>
      <c r="K13" s="47">
        <f t="shared" si="7"/>
        <v>1</v>
      </c>
      <c r="L13" s="53">
        <f>AVERAGE(J13,J27,J41)</f>
        <v>0.98476190476190473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0.72583333333333344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0.99708333333333332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0.96041666666666659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0.93</v>
      </c>
      <c r="H20" s="29">
        <v>0</v>
      </c>
      <c r="I20" s="29">
        <v>0</v>
      </c>
      <c r="J20" s="35">
        <f t="shared" si="11"/>
        <v>0.93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0.93</v>
      </c>
      <c r="H24" s="30">
        <f t="shared" si="12"/>
        <v>0</v>
      </c>
      <c r="I24" s="30">
        <f t="shared" si="12"/>
        <v>0</v>
      </c>
      <c r="J24" s="36">
        <f t="shared" si="11"/>
        <v>0.93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23.07</v>
      </c>
      <c r="H25" s="30">
        <f t="shared" si="13"/>
        <v>24</v>
      </c>
      <c r="I25" s="30">
        <f t="shared" si="13"/>
        <v>24</v>
      </c>
      <c r="J25" s="36">
        <f t="shared" si="11"/>
        <v>167.07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0.96125000000000005</v>
      </c>
      <c r="H26" s="42">
        <f t="shared" si="14"/>
        <v>1</v>
      </c>
      <c r="I26" s="42">
        <f t="shared" si="14"/>
        <v>1</v>
      </c>
      <c r="J26" s="43">
        <f>(J19-J20-J22-J23)/J19</f>
        <v>0.99446428571428569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0.96125000000000005</v>
      </c>
      <c r="H27" s="42">
        <f t="shared" si="15"/>
        <v>1</v>
      </c>
      <c r="I27" s="46">
        <f t="shared" si="15"/>
        <v>1</v>
      </c>
      <c r="J27" s="52">
        <f>(J19-J20-J22-J23-J21)/J19</f>
        <v>0.99446428571428569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0.96125000000000005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0.99446428571428569</v>
      </c>
      <c r="K31" s="44">
        <f t="shared" si="18"/>
        <v>1</v>
      </c>
      <c r="L31" s="55">
        <f>(J28+J40+J56+J72+J116)/5</f>
        <v>0.59517857142857145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0.1</v>
      </c>
      <c r="G37" s="29">
        <v>0</v>
      </c>
      <c r="H37" s="29">
        <v>0</v>
      </c>
      <c r="I37" s="29">
        <v>0</v>
      </c>
      <c r="J37" s="33">
        <f t="shared" si="19"/>
        <v>0.1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0.1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0.1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23.9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167.9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0.99583333333333324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0.99940476190476191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0.99583333333333324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0.99940476190476191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1</v>
      </c>
      <c r="G43" s="48">
        <v>0</v>
      </c>
      <c r="H43" s="48">
        <v>0</v>
      </c>
      <c r="I43" s="48">
        <v>0</v>
      </c>
      <c r="J43" s="40">
        <f>SUM(C43:I43)</f>
        <v>1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0.99583333333333324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6.9958333333333336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0.99583333333333324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0.99940476190476191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43687</v>
      </c>
      <c r="D47" s="51">
        <f t="shared" ref="D47:I47" si="27">C47+1</f>
        <v>43688</v>
      </c>
      <c r="E47" s="51">
        <f t="shared" si="27"/>
        <v>43689</v>
      </c>
      <c r="F47" s="51">
        <f t="shared" si="27"/>
        <v>43690</v>
      </c>
      <c r="G47" s="51">
        <f t="shared" si="27"/>
        <v>43691</v>
      </c>
      <c r="H47" s="51">
        <f t="shared" si="27"/>
        <v>43692</v>
      </c>
      <c r="I47" s="51">
        <f t="shared" si="27"/>
        <v>43693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3.95</v>
      </c>
      <c r="G50" s="29">
        <v>0</v>
      </c>
      <c r="H50" s="29">
        <v>0</v>
      </c>
      <c r="I50" s="29">
        <v>0</v>
      </c>
      <c r="J50" s="35">
        <f t="shared" si="28"/>
        <v>3.95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3.95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3.95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20.05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164.05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0.8354166666666667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0.97648809523809532</v>
      </c>
      <c r="K56" s="43">
        <f>(K49-K50-K52-K53)/K49</f>
        <v>1</v>
      </c>
      <c r="L56" s="53">
        <f>AVERAGE(J56,J70)</f>
        <v>0.98824404761904772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0.8354166666666667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0.97648809523809532</v>
      </c>
      <c r="K57" s="47">
        <f>(K49-K50-K52-K53-K51)/K49</f>
        <v>1</v>
      </c>
      <c r="L57" s="53">
        <f>AVERAGE(J57,J71)</f>
        <v>0.98824404761904772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0.8354166666666667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0.97648809523809532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4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4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4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  <c r="N67" s="31"/>
    </row>
    <row r="68" spans="1:14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4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4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4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4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4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4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4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4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4" ht="13.5" thickTop="1" x14ac:dyDescent="0.2">
      <c r="A77" s="21"/>
      <c r="B77" s="5"/>
      <c r="C77" s="51">
        <f>C47</f>
        <v>43687</v>
      </c>
      <c r="D77" s="51">
        <f t="shared" ref="D77:I77" si="44">C77+1</f>
        <v>43688</v>
      </c>
      <c r="E77" s="51">
        <f t="shared" si="44"/>
        <v>43689</v>
      </c>
      <c r="F77" s="51">
        <f t="shared" si="44"/>
        <v>43690</v>
      </c>
      <c r="G77" s="51">
        <f t="shared" si="44"/>
        <v>43691</v>
      </c>
      <c r="H77" s="51">
        <f t="shared" si="44"/>
        <v>43692</v>
      </c>
      <c r="I77" s="51">
        <f t="shared" si="44"/>
        <v>43693</v>
      </c>
      <c r="J77" s="20" t="s">
        <v>12</v>
      </c>
      <c r="K77" s="20"/>
    </row>
    <row r="78" spans="1:14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4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4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5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5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5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5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5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5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5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0.98184523809523805</v>
      </c>
    </row>
    <row r="88" spans="1:15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5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5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5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5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5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5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5" x14ac:dyDescent="0.2">
      <c r="A95" s="12"/>
      <c r="B95" s="13" t="s">
        <v>14</v>
      </c>
      <c r="C95" s="29">
        <v>6.1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6.1</v>
      </c>
      <c r="K95" s="35">
        <v>0</v>
      </c>
    </row>
    <row r="96" spans="1:15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  <c r="O96" s="31">
        <f>SUM(E94,E80)</f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0.74583333333333324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0.96369047619047621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0.74583333333333324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0.96369047619047621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43687</v>
      </c>
      <c r="D107" s="51">
        <f t="shared" ref="D107:I107" si="61">C107+1</f>
        <v>43688</v>
      </c>
      <c r="E107" s="51">
        <f t="shared" si="61"/>
        <v>43689</v>
      </c>
      <c r="F107" s="51">
        <f t="shared" si="61"/>
        <v>43690</v>
      </c>
      <c r="G107" s="51">
        <f t="shared" si="61"/>
        <v>43691</v>
      </c>
      <c r="H107" s="51">
        <f t="shared" si="61"/>
        <v>43692</v>
      </c>
      <c r="I107" s="51">
        <f t="shared" si="61"/>
        <v>43693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43687</v>
      </c>
      <c r="D123" s="51">
        <f t="shared" ref="D123:I123" si="72">C123+1</f>
        <v>43688</v>
      </c>
      <c r="E123" s="51">
        <f t="shared" si="72"/>
        <v>43689</v>
      </c>
      <c r="F123" s="51">
        <f t="shared" si="72"/>
        <v>43690</v>
      </c>
      <c r="G123" s="51">
        <f t="shared" si="72"/>
        <v>43691</v>
      </c>
      <c r="H123" s="51">
        <f t="shared" si="72"/>
        <v>43692</v>
      </c>
      <c r="I123" s="51">
        <f t="shared" si="72"/>
        <v>43693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0.6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24</v>
      </c>
      <c r="D168" s="29">
        <v>24</v>
      </c>
      <c r="E168" s="29">
        <v>24</v>
      </c>
      <c r="F168" s="29">
        <v>24</v>
      </c>
      <c r="G168" s="29">
        <v>24</v>
      </c>
      <c r="H168" s="29">
        <v>24</v>
      </c>
      <c r="I168" s="29">
        <v>24</v>
      </c>
      <c r="J168" s="35">
        <f t="shared" si="103"/>
        <v>168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103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24</v>
      </c>
      <c r="D172" s="30">
        <f t="shared" si="104"/>
        <v>24</v>
      </c>
      <c r="E172" s="30">
        <f t="shared" si="104"/>
        <v>24</v>
      </c>
      <c r="F172" s="30">
        <f t="shared" si="104"/>
        <v>24</v>
      </c>
      <c r="G172" s="30">
        <f t="shared" si="104"/>
        <v>24</v>
      </c>
      <c r="H172" s="30">
        <f t="shared" si="104"/>
        <v>24</v>
      </c>
      <c r="I172" s="30">
        <f t="shared" si="104"/>
        <v>24</v>
      </c>
      <c r="J172" s="36">
        <f t="shared" si="103"/>
        <v>168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0</v>
      </c>
      <c r="D173" s="30">
        <f t="shared" si="105"/>
        <v>0</v>
      </c>
      <c r="E173" s="30">
        <f t="shared" si="105"/>
        <v>0</v>
      </c>
      <c r="F173" s="30">
        <f t="shared" si="105"/>
        <v>0</v>
      </c>
      <c r="G173" s="30">
        <f t="shared" si="105"/>
        <v>0</v>
      </c>
      <c r="H173" s="30">
        <f t="shared" si="105"/>
        <v>0</v>
      </c>
      <c r="I173" s="30">
        <f t="shared" si="105"/>
        <v>0</v>
      </c>
      <c r="J173" s="36">
        <f t="shared" si="103"/>
        <v>0</v>
      </c>
      <c r="K173" s="36">
        <f>K167-K172</f>
        <v>168</v>
      </c>
      <c r="L173" s="53">
        <f>AVERAGE(J87,J101)</f>
        <v>0.98184523809523805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0</v>
      </c>
      <c r="D174" s="42">
        <f t="shared" ref="D174:I174" si="106">(D167-D168-D170-D171)/D167</f>
        <v>0</v>
      </c>
      <c r="E174" s="42">
        <f t="shared" si="106"/>
        <v>0</v>
      </c>
      <c r="F174" s="42">
        <f t="shared" si="106"/>
        <v>0</v>
      </c>
      <c r="G174" s="42">
        <f t="shared" si="106"/>
        <v>0</v>
      </c>
      <c r="H174" s="42">
        <f t="shared" si="106"/>
        <v>0</v>
      </c>
      <c r="I174" s="42">
        <f t="shared" si="106"/>
        <v>0</v>
      </c>
      <c r="J174" s="43">
        <f t="shared" ref="J174:K174" si="107">(J167-J168-J170-J171)/J167</f>
        <v>0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6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6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6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6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6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6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13"/>
        <v>168</v>
      </c>
      <c r="K182" s="35">
        <v>0</v>
      </c>
    </row>
    <row r="183" spans="1:16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13"/>
        <v>0</v>
      </c>
      <c r="K183" s="35">
        <v>0</v>
      </c>
      <c r="M183" s="4">
        <v>11.66</v>
      </c>
    </row>
    <row r="184" spans="1:16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6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6" x14ac:dyDescent="0.2">
      <c r="A186" s="14"/>
      <c r="B186" s="15" t="s">
        <v>11</v>
      </c>
      <c r="C186" s="30">
        <f t="shared" ref="C186:I186" si="114">C182+C184+C185</f>
        <v>24</v>
      </c>
      <c r="D186" s="30">
        <f t="shared" si="114"/>
        <v>24</v>
      </c>
      <c r="E186" s="30">
        <f t="shared" si="114"/>
        <v>24</v>
      </c>
      <c r="F186" s="30">
        <f t="shared" si="114"/>
        <v>24</v>
      </c>
      <c r="G186" s="30">
        <f t="shared" si="114"/>
        <v>24</v>
      </c>
      <c r="H186" s="30">
        <f t="shared" si="114"/>
        <v>24</v>
      </c>
      <c r="I186" s="30">
        <f t="shared" si="114"/>
        <v>24</v>
      </c>
      <c r="J186" s="36">
        <f t="shared" si="113"/>
        <v>168</v>
      </c>
      <c r="K186" s="36">
        <f>K182+K184+K185</f>
        <v>0</v>
      </c>
    </row>
    <row r="187" spans="1:16" x14ac:dyDescent="0.2">
      <c r="A187" s="14"/>
      <c r="B187" s="15" t="s">
        <v>1</v>
      </c>
      <c r="C187" s="30">
        <f t="shared" ref="C187:I187" si="115">C181-C186</f>
        <v>0</v>
      </c>
      <c r="D187" s="30">
        <f t="shared" si="115"/>
        <v>0</v>
      </c>
      <c r="E187" s="30">
        <f t="shared" si="115"/>
        <v>0</v>
      </c>
      <c r="F187" s="30">
        <f t="shared" si="115"/>
        <v>0</v>
      </c>
      <c r="G187" s="30">
        <f t="shared" si="115"/>
        <v>0</v>
      </c>
      <c r="H187" s="30">
        <f t="shared" si="115"/>
        <v>0</v>
      </c>
      <c r="I187" s="30">
        <f t="shared" si="115"/>
        <v>0</v>
      </c>
      <c r="J187" s="36">
        <f t="shared" si="113"/>
        <v>0</v>
      </c>
      <c r="K187" s="36">
        <f>K181-K186</f>
        <v>168</v>
      </c>
      <c r="L187" s="49"/>
    </row>
    <row r="188" spans="1:16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16">(D181-D182-D184-D185)/D181</f>
        <v>0</v>
      </c>
      <c r="E188" s="42">
        <f t="shared" si="116"/>
        <v>0</v>
      </c>
      <c r="F188" s="42">
        <f t="shared" si="116"/>
        <v>0</v>
      </c>
      <c r="G188" s="42">
        <f t="shared" si="116"/>
        <v>0</v>
      </c>
      <c r="H188" s="42">
        <f t="shared" si="116"/>
        <v>0</v>
      </c>
      <c r="I188" s="42">
        <f t="shared" si="116"/>
        <v>0</v>
      </c>
      <c r="J188" s="43">
        <f t="shared" ref="J188:K188" si="117">(J181-J182-J184-J185)/J181</f>
        <v>0</v>
      </c>
      <c r="K188" s="43">
        <f t="shared" si="117"/>
        <v>1</v>
      </c>
    </row>
    <row r="189" spans="1:16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6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  <c r="O190" s="80"/>
      <c r="P190" s="80"/>
    </row>
    <row r="191" spans="1:16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  <c r="O191" s="80"/>
      <c r="P191" s="80"/>
    </row>
    <row r="192" spans="1:16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  <c r="P192" s="53"/>
    </row>
    <row r="193" spans="1:16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6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5" spans="1:16" x14ac:dyDescent="0.2">
      <c r="O195" s="80"/>
      <c r="P195" s="80"/>
    </row>
    <row r="196" spans="1:16" x14ac:dyDescent="0.2">
      <c r="J196" s="53">
        <f>AVERAGE(J188,J174,J160,J146,J132,J116)</f>
        <v>0.66666666666666663</v>
      </c>
      <c r="P196" s="55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70"/>
  <dimension ref="A1:P199"/>
  <sheetViews>
    <sheetView showGridLines="0" zoomScale="115" zoomScaleNormal="115" workbookViewId="0">
      <selection activeCell="C6" sqref="C6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Week33!F1+1</f>
        <v>34</v>
      </c>
      <c r="G1" s="62">
        <f>Week33!G1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Week33!I3+1</f>
        <v>43694</v>
      </c>
      <c r="D3" s="51">
        <f t="shared" ref="D3:I3" si="0">C3+1</f>
        <v>43695</v>
      </c>
      <c r="E3" s="51">
        <f t="shared" si="0"/>
        <v>43696</v>
      </c>
      <c r="F3" s="51">
        <f t="shared" si="0"/>
        <v>43697</v>
      </c>
      <c r="G3" s="51">
        <f t="shared" si="0"/>
        <v>43698</v>
      </c>
      <c r="H3" s="51">
        <f t="shared" si="0"/>
        <v>43699</v>
      </c>
      <c r="I3" s="51">
        <f t="shared" si="0"/>
        <v>43700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  <c r="N12" s="53">
        <f>AVERAGE(J12,J26,J40,J56,J70,J86,J100)</f>
        <v>0.95569727891156464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0.99930555555555556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0.35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0.35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0.98541666666666661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0.99791666666666667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0.98541666666666661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0.99791666666666667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43694</v>
      </c>
      <c r="D47" s="51">
        <f t="shared" ref="D47:I47" si="27">C47+1</f>
        <v>43695</v>
      </c>
      <c r="E47" s="51">
        <f t="shared" si="27"/>
        <v>43696</v>
      </c>
      <c r="F47" s="51">
        <f t="shared" si="27"/>
        <v>43697</v>
      </c>
      <c r="G47" s="51">
        <f t="shared" si="27"/>
        <v>43698</v>
      </c>
      <c r="H47" s="51">
        <f t="shared" si="27"/>
        <v>43699</v>
      </c>
      <c r="I47" s="51">
        <f t="shared" si="27"/>
        <v>43700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5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5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5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5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5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5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5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5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0.97886904761904758</v>
      </c>
      <c r="N56" s="4">
        <v>1</v>
      </c>
      <c r="O56" s="4">
        <f>N56*100</f>
        <v>100</v>
      </c>
    </row>
    <row r="57" spans="1:15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0.97886904761904758</v>
      </c>
    </row>
    <row r="58" spans="1:15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5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5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5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5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5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5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7.1</v>
      </c>
      <c r="G64" s="29">
        <v>0</v>
      </c>
      <c r="H64" s="29">
        <v>0</v>
      </c>
      <c r="I64" s="29">
        <v>0</v>
      </c>
      <c r="J64" s="35">
        <f t="shared" si="36"/>
        <v>7.1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7.1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7.1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16.899999999999999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160.9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0.70416666666666661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0.95773809523809528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0.70416666666666661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0.95773809523809528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0.70416666666666661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0.95773809523809528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43694</v>
      </c>
      <c r="D77" s="51">
        <f t="shared" ref="D77:I77" si="44">C77+1</f>
        <v>43695</v>
      </c>
      <c r="E77" s="51">
        <f t="shared" si="44"/>
        <v>43696</v>
      </c>
      <c r="F77" s="51">
        <f t="shared" si="44"/>
        <v>43697</v>
      </c>
      <c r="G77" s="51">
        <f t="shared" si="44"/>
        <v>43698</v>
      </c>
      <c r="H77" s="51">
        <f t="shared" si="44"/>
        <v>43699</v>
      </c>
      <c r="I77" s="51">
        <f t="shared" si="44"/>
        <v>43700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5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5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5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5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5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5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0.8660714285714286</v>
      </c>
      <c r="N86" s="53"/>
    </row>
    <row r="87" spans="1:15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0.76699404761904766</v>
      </c>
    </row>
    <row r="88" spans="1:15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5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5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5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5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5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5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21</v>
      </c>
      <c r="I94" s="29">
        <v>24</v>
      </c>
      <c r="J94" s="35">
        <f t="shared" si="53"/>
        <v>45</v>
      </c>
      <c r="K94" s="35">
        <v>0</v>
      </c>
    </row>
    <row r="95" spans="1:15" x14ac:dyDescent="0.2">
      <c r="A95" s="12"/>
      <c r="B95" s="13" t="s">
        <v>14</v>
      </c>
      <c r="C95" s="29">
        <v>5.9</v>
      </c>
      <c r="D95" s="29">
        <v>0</v>
      </c>
      <c r="E95" s="29">
        <v>9.9600000000000009</v>
      </c>
      <c r="F95" s="29">
        <v>17.43</v>
      </c>
      <c r="G95" s="29">
        <v>0</v>
      </c>
      <c r="H95" s="29">
        <v>0</v>
      </c>
      <c r="I95" s="29">
        <v>0</v>
      </c>
      <c r="J95" s="35">
        <f t="shared" si="53"/>
        <v>33.29</v>
      </c>
      <c r="K95" s="35">
        <v>0</v>
      </c>
    </row>
    <row r="96" spans="1:15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  <c r="O96" s="4">
        <v>14.58</v>
      </c>
    </row>
    <row r="97" spans="1:16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  <c r="O97" s="4">
        <v>23</v>
      </c>
    </row>
    <row r="98" spans="1:16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21</v>
      </c>
      <c r="I98" s="30">
        <f t="shared" si="54"/>
        <v>24</v>
      </c>
      <c r="J98" s="36">
        <f t="shared" si="53"/>
        <v>45</v>
      </c>
      <c r="K98" s="36">
        <f>K94+K96+K97</f>
        <v>0</v>
      </c>
      <c r="O98" s="4">
        <v>9</v>
      </c>
      <c r="P98" s="4">
        <f>58/60</f>
        <v>0.96666666666666667</v>
      </c>
    </row>
    <row r="99" spans="1:16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3</v>
      </c>
      <c r="I99" s="30">
        <f t="shared" si="55"/>
        <v>0</v>
      </c>
      <c r="J99" s="36">
        <f t="shared" si="53"/>
        <v>123</v>
      </c>
      <c r="K99" s="36">
        <f>K93-K98</f>
        <v>168</v>
      </c>
    </row>
    <row r="100" spans="1:16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0.125</v>
      </c>
      <c r="I100" s="42">
        <f t="shared" si="56"/>
        <v>0</v>
      </c>
      <c r="J100" s="43">
        <f>(J93-J94-J96-J97)/J93</f>
        <v>0.7321428571428571</v>
      </c>
      <c r="K100" s="43">
        <f>(K93-K94-K96-K97)/K93</f>
        <v>1</v>
      </c>
    </row>
    <row r="101" spans="1:16" x14ac:dyDescent="0.2">
      <c r="A101" s="14"/>
      <c r="B101" s="38" t="s">
        <v>19</v>
      </c>
      <c r="C101" s="42">
        <f t="shared" ref="C101:I101" si="57">(C93-C94-C96-C97-C95)/C93</f>
        <v>0.75416666666666676</v>
      </c>
      <c r="D101" s="42">
        <f t="shared" si="57"/>
        <v>1</v>
      </c>
      <c r="E101" s="42">
        <f t="shared" si="57"/>
        <v>0.58499999999999996</v>
      </c>
      <c r="F101" s="42">
        <f t="shared" si="57"/>
        <v>0.27374999999999999</v>
      </c>
      <c r="G101" s="42">
        <f t="shared" si="57"/>
        <v>1</v>
      </c>
      <c r="H101" s="42">
        <f t="shared" si="57"/>
        <v>0.125</v>
      </c>
      <c r="I101" s="46">
        <f t="shared" si="57"/>
        <v>0</v>
      </c>
      <c r="J101" s="52">
        <f>(J93-J94-J96-J97-J95)/J93</f>
        <v>0.53398809523809532</v>
      </c>
      <c r="K101" s="47">
        <f>(K93-K94-K96-K97-K95)/K93</f>
        <v>1</v>
      </c>
    </row>
    <row r="102" spans="1:16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6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6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6" x14ac:dyDescent="0.2">
      <c r="A105" s="41"/>
      <c r="B105" s="1" t="s">
        <v>15</v>
      </c>
      <c r="C105" s="25">
        <f t="shared" ref="C105:I105" si="59">IF(C102=0,C101,((C93-C94-C96-C97-C95)/C93)/C102)</f>
        <v>0.75416666666666676</v>
      </c>
      <c r="D105" s="25">
        <f t="shared" si="59"/>
        <v>1</v>
      </c>
      <c r="E105" s="25">
        <f t="shared" si="59"/>
        <v>0.58499999999999996</v>
      </c>
      <c r="F105" s="25">
        <f t="shared" si="59"/>
        <v>0.27374999999999999</v>
      </c>
      <c r="G105" s="25">
        <f t="shared" si="59"/>
        <v>1</v>
      </c>
      <c r="H105" s="25">
        <f t="shared" si="59"/>
        <v>0.125</v>
      </c>
      <c r="I105" s="45">
        <f t="shared" si="59"/>
        <v>0</v>
      </c>
      <c r="J105" s="44">
        <f t="shared" ref="J105:K105" si="60">IF(J102=0,J101,((J93-J94-J96-J97-J95)/J93)/J102)</f>
        <v>0.53398809523809532</v>
      </c>
      <c r="K105" s="44">
        <f t="shared" si="60"/>
        <v>1</v>
      </c>
    </row>
    <row r="106" spans="1:16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6" ht="13.5" thickTop="1" x14ac:dyDescent="0.2">
      <c r="A107" s="21"/>
      <c r="B107" s="5"/>
      <c r="C107" s="51">
        <f>C77</f>
        <v>43694</v>
      </c>
      <c r="D107" s="51">
        <f t="shared" ref="D107:I107" si="61">C107+1</f>
        <v>43695</v>
      </c>
      <c r="E107" s="51">
        <f t="shared" si="61"/>
        <v>43696</v>
      </c>
      <c r="F107" s="51">
        <f t="shared" si="61"/>
        <v>43697</v>
      </c>
      <c r="G107" s="51">
        <f t="shared" si="61"/>
        <v>43698</v>
      </c>
      <c r="H107" s="51">
        <f t="shared" si="61"/>
        <v>43699</v>
      </c>
      <c r="I107" s="51">
        <f t="shared" si="61"/>
        <v>43700</v>
      </c>
      <c r="J107" s="20" t="s">
        <v>12</v>
      </c>
      <c r="K107" s="20"/>
      <c r="M107" s="31"/>
    </row>
    <row r="108" spans="1:16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6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6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6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6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43694</v>
      </c>
      <c r="D123" s="51">
        <f t="shared" ref="D123:I123" si="72">C123+1</f>
        <v>43695</v>
      </c>
      <c r="E123" s="51">
        <f t="shared" si="72"/>
        <v>43696</v>
      </c>
      <c r="F123" s="51">
        <f t="shared" si="72"/>
        <v>43697</v>
      </c>
      <c r="G123" s="51">
        <f t="shared" si="72"/>
        <v>43698</v>
      </c>
      <c r="H123" s="51">
        <f t="shared" si="72"/>
        <v>43699</v>
      </c>
      <c r="I123" s="51">
        <f t="shared" si="72"/>
        <v>43700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0.8660714285714286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0.76699404761904766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9" spans="1:11" x14ac:dyDescent="0.2">
      <c r="J199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71"/>
  <dimension ref="A1:O198"/>
  <sheetViews>
    <sheetView showGridLines="0" zoomScaleNormal="100" workbookViewId="0">
      <selection activeCell="P72" sqref="P7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Week34!F1+1</f>
        <v>35</v>
      </c>
      <c r="G1" s="62">
        <f>Week34!G1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Week34!I3+1</f>
        <v>43701</v>
      </c>
      <c r="D3" s="51">
        <f t="shared" ref="D3:I3" si="0">C3+1</f>
        <v>43702</v>
      </c>
      <c r="E3" s="51">
        <f t="shared" si="0"/>
        <v>43703</v>
      </c>
      <c r="F3" s="51">
        <f t="shared" si="0"/>
        <v>43704</v>
      </c>
      <c r="G3" s="51">
        <f t="shared" si="0"/>
        <v>43705</v>
      </c>
      <c r="H3" s="51">
        <f t="shared" si="0"/>
        <v>43706</v>
      </c>
      <c r="I3" s="51">
        <f t="shared" si="0"/>
        <v>43707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  <c r="N11" s="53">
        <f>AVERAGE(J12,J26,J40,J56,J70,J86,J100)</f>
        <v>0.97080782312925173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0.93819444444444444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0.93819444444444444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>F20+F22+F23</f>
        <v>0</v>
      </c>
      <c r="G24" s="30">
        <f>G20+G22+G23</f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>(F19-F20-F22-F23)/F19</f>
        <v>1</v>
      </c>
      <c r="G26" s="42">
        <f>(G19-G20-G22-G23)/G19</f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>(F19-F20-F22-F23-F21)/F19</f>
        <v>1</v>
      </c>
      <c r="G27" s="42">
        <f>(G19-G20-G22-G23-G21)/G19</f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>IF(F29&lt;1,F19,F19-F20-F21-F22-F23/F29)/24</f>
        <v>1</v>
      </c>
      <c r="G30" s="58">
        <f>IF(G29&lt;1,G19,G19-G20-G21-G22-G23/G29)/24</f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>IF(F28=0,F27,((F19-F20-F22-F23-F21)/F19)/F28)</f>
        <v>1</v>
      </c>
      <c r="G31" s="25">
        <f>IF(G28=0,G27,((G19-G20-G22-G23-G21)/G19)/G28)</f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0.55913095238095234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5.07</v>
      </c>
      <c r="E36" s="29">
        <v>24</v>
      </c>
      <c r="F36" s="29">
        <v>2.08</v>
      </c>
      <c r="G36" s="29">
        <v>0</v>
      </c>
      <c r="H36" s="29">
        <v>0</v>
      </c>
      <c r="I36" s="29">
        <v>0</v>
      </c>
      <c r="J36" s="33">
        <f t="shared" si="19"/>
        <v>31.15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5.07</v>
      </c>
      <c r="E38" s="30">
        <f t="shared" si="20"/>
        <v>24</v>
      </c>
      <c r="F38" s="30">
        <f t="shared" si="20"/>
        <v>2.08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31.15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18.93</v>
      </c>
      <c r="E39" s="30">
        <f t="shared" si="21"/>
        <v>0</v>
      </c>
      <c r="F39" s="30">
        <f t="shared" si="21"/>
        <v>21.92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136.85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0.78874999999999995</v>
      </c>
      <c r="E40" s="42">
        <f t="shared" si="22"/>
        <v>0</v>
      </c>
      <c r="F40" s="42">
        <f t="shared" si="22"/>
        <v>0.91333333333333344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0.81458333333333333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0.78874999999999995</v>
      </c>
      <c r="E41" s="42">
        <f t="shared" si="23"/>
        <v>0</v>
      </c>
      <c r="F41" s="42">
        <f t="shared" si="23"/>
        <v>0.91333333333333344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0.81458333333333333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0.78874999999999995</v>
      </c>
      <c r="E45" s="25">
        <f t="shared" si="25"/>
        <v>0</v>
      </c>
      <c r="F45" s="25">
        <f t="shared" si="25"/>
        <v>0.91333333333333344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0.81458333333333333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43701</v>
      </c>
      <c r="D47" s="51">
        <f t="shared" ref="D47:I47" si="27">C47+1</f>
        <v>43702</v>
      </c>
      <c r="E47" s="51">
        <f t="shared" si="27"/>
        <v>43703</v>
      </c>
      <c r="F47" s="51">
        <f t="shared" si="27"/>
        <v>43704</v>
      </c>
      <c r="G47" s="51">
        <f t="shared" si="27"/>
        <v>43705</v>
      </c>
      <c r="H47" s="51">
        <f t="shared" si="27"/>
        <v>43706</v>
      </c>
      <c r="I47" s="51">
        <f t="shared" si="27"/>
        <v>43707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3.18</v>
      </c>
      <c r="I52" s="29">
        <v>0</v>
      </c>
      <c r="J52" s="35">
        <f t="shared" si="28"/>
        <v>3.18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3.18</v>
      </c>
      <c r="I54" s="30">
        <f t="shared" si="29"/>
        <v>0</v>
      </c>
      <c r="J54" s="36">
        <f t="shared" si="28"/>
        <v>3.18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20.82</v>
      </c>
      <c r="I55" s="30">
        <f t="shared" si="30"/>
        <v>24</v>
      </c>
      <c r="J55" s="36">
        <f t="shared" si="28"/>
        <v>164.82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0.86750000000000005</v>
      </c>
      <c r="I56" s="42">
        <f t="shared" si="31"/>
        <v>1</v>
      </c>
      <c r="J56" s="43">
        <f>(J49-J50-J52-J53)/J49</f>
        <v>0.98107142857142848</v>
      </c>
      <c r="K56" s="43">
        <f>(K49-K50-K52-K53)/K49</f>
        <v>1</v>
      </c>
      <c r="L56" s="53">
        <f>AVERAGE(J56,J70)</f>
        <v>0.9905357142857143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0.86750000000000005</v>
      </c>
      <c r="I57" s="46">
        <f t="shared" si="32"/>
        <v>1</v>
      </c>
      <c r="J57" s="52">
        <f>(J49-J50-J52-J53-J51)/J49</f>
        <v>0.98107142857142848</v>
      </c>
      <c r="K57" s="47">
        <f>(K49-K50-K52-K53-K51)/K49</f>
        <v>1</v>
      </c>
      <c r="L57" s="53">
        <f>AVERAGE(J57,J71)</f>
        <v>0.9905357142857143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0.86750000000000005</v>
      </c>
      <c r="I61" s="45">
        <f t="shared" si="34"/>
        <v>1</v>
      </c>
      <c r="J61" s="44">
        <f t="shared" ref="J61:K61" si="35">IF(J58=0,J57,((J49-J50-J52-J53-J51)/J49)/J58)</f>
        <v>0.98107142857142848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43701</v>
      </c>
      <c r="D77" s="51">
        <f t="shared" ref="D77:I77" si="44">C77+1</f>
        <v>43702</v>
      </c>
      <c r="E77" s="51">
        <f t="shared" si="44"/>
        <v>43703</v>
      </c>
      <c r="F77" s="51">
        <f t="shared" si="44"/>
        <v>43704</v>
      </c>
      <c r="G77" s="51">
        <f t="shared" si="44"/>
        <v>43705</v>
      </c>
      <c r="H77" s="51">
        <f t="shared" si="44"/>
        <v>43706</v>
      </c>
      <c r="I77" s="51">
        <f t="shared" si="44"/>
        <v>43707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5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5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5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5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5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5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5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5" x14ac:dyDescent="0.2">
      <c r="A88" s="14"/>
      <c r="B88" s="39" t="s">
        <v>24</v>
      </c>
      <c r="C88" s="48">
        <v>1</v>
      </c>
      <c r="D88" s="48">
        <v>1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2</v>
      </c>
      <c r="K88" s="40">
        <v>0</v>
      </c>
      <c r="O88" s="4">
        <f>42/60</f>
        <v>0.7</v>
      </c>
    </row>
    <row r="89" spans="1:15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5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5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0.5</v>
      </c>
      <c r="K91" s="44">
        <f t="shared" si="52"/>
        <v>1</v>
      </c>
    </row>
    <row r="92" spans="1:15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5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5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5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5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1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1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43701</v>
      </c>
      <c r="D107" s="51">
        <f t="shared" ref="D107:I107" si="61">C107+1</f>
        <v>43702</v>
      </c>
      <c r="E107" s="51">
        <f t="shared" si="61"/>
        <v>43703</v>
      </c>
      <c r="F107" s="51">
        <f t="shared" si="61"/>
        <v>43704</v>
      </c>
      <c r="G107" s="51">
        <f t="shared" si="61"/>
        <v>43705</v>
      </c>
      <c r="H107" s="51">
        <f t="shared" si="61"/>
        <v>43706</v>
      </c>
      <c r="I107" s="51">
        <f t="shared" si="61"/>
        <v>43707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35">
        <f t="shared" si="62"/>
        <v>0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1</v>
      </c>
      <c r="D117" s="42">
        <f t="shared" si="67"/>
        <v>1</v>
      </c>
      <c r="E117" s="42">
        <f t="shared" si="67"/>
        <v>1</v>
      </c>
      <c r="F117" s="42">
        <f t="shared" si="67"/>
        <v>1</v>
      </c>
      <c r="G117" s="42">
        <f t="shared" si="67"/>
        <v>1</v>
      </c>
      <c r="H117" s="42">
        <f t="shared" si="67"/>
        <v>1</v>
      </c>
      <c r="I117" s="46">
        <f t="shared" si="67"/>
        <v>1</v>
      </c>
      <c r="J117" s="52">
        <f t="shared" ref="J117:K117" si="68">(J109-J110-J112-J113-J111)/J109</f>
        <v>1</v>
      </c>
      <c r="K117" s="47">
        <f t="shared" si="68"/>
        <v>1</v>
      </c>
      <c r="L117" s="49">
        <f>J117</f>
        <v>1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1</v>
      </c>
      <c r="D121" s="25">
        <f t="shared" si="70"/>
        <v>1</v>
      </c>
      <c r="E121" s="25">
        <f t="shared" si="70"/>
        <v>1</v>
      </c>
      <c r="F121" s="25">
        <f t="shared" si="70"/>
        <v>1</v>
      </c>
      <c r="G121" s="25">
        <f t="shared" si="70"/>
        <v>1</v>
      </c>
      <c r="H121" s="25">
        <f t="shared" si="70"/>
        <v>1</v>
      </c>
      <c r="I121" s="45">
        <f t="shared" si="70"/>
        <v>1</v>
      </c>
      <c r="J121" s="44">
        <f t="shared" ref="J121:K121" si="71">IF(J118=0,J117,((J109-J110-J112-J113-J111)/J109)/J118)</f>
        <v>1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43701</v>
      </c>
      <c r="D123" s="51">
        <f t="shared" ref="D123:I123" si="72">C123+1</f>
        <v>43702</v>
      </c>
      <c r="E123" s="51">
        <f t="shared" si="72"/>
        <v>43703</v>
      </c>
      <c r="F123" s="51">
        <f t="shared" si="72"/>
        <v>43704</v>
      </c>
      <c r="G123" s="51">
        <f t="shared" si="72"/>
        <v>43705</v>
      </c>
      <c r="H123" s="51">
        <f t="shared" si="72"/>
        <v>43706</v>
      </c>
      <c r="I123" s="51">
        <f t="shared" si="72"/>
        <v>43707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73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1</v>
      </c>
      <c r="D133" s="42">
        <f t="shared" si="78"/>
        <v>1</v>
      </c>
      <c r="E133" s="42">
        <f t="shared" si="78"/>
        <v>1</v>
      </c>
      <c r="F133" s="42">
        <f t="shared" si="78"/>
        <v>1</v>
      </c>
      <c r="G133" s="42">
        <f t="shared" si="78"/>
        <v>1</v>
      </c>
      <c r="H133" s="42">
        <f t="shared" si="78"/>
        <v>1</v>
      </c>
      <c r="I133" s="46">
        <f t="shared" si="78"/>
        <v>1</v>
      </c>
      <c r="J133" s="52">
        <f t="shared" ref="J133:K133" si="79">(J125-J126-J128-J129-J127)/J125</f>
        <v>1</v>
      </c>
      <c r="K133" s="47">
        <f t="shared" si="79"/>
        <v>1</v>
      </c>
      <c r="L133" s="53">
        <f>AVERAGE(J133,J147,J161,J175,J189)</f>
        <v>1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1</v>
      </c>
      <c r="D137" s="25">
        <f t="shared" si="81"/>
        <v>1</v>
      </c>
      <c r="E137" s="25">
        <f t="shared" si="81"/>
        <v>1</v>
      </c>
      <c r="F137" s="25">
        <f t="shared" si="81"/>
        <v>1</v>
      </c>
      <c r="G137" s="25">
        <f t="shared" si="81"/>
        <v>1</v>
      </c>
      <c r="H137" s="25">
        <f t="shared" si="81"/>
        <v>1</v>
      </c>
      <c r="I137" s="45">
        <f t="shared" si="81"/>
        <v>1</v>
      </c>
      <c r="J137" s="44">
        <f t="shared" ref="J137:K137" si="82">IF(J134=0,J133,((J125-J126-J128-J129-J127)/J125)/J134)</f>
        <v>1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83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1</v>
      </c>
      <c r="D147" s="42">
        <f t="shared" si="88"/>
        <v>1</v>
      </c>
      <c r="E147" s="42">
        <f t="shared" si="88"/>
        <v>1</v>
      </c>
      <c r="F147" s="42">
        <f t="shared" si="88"/>
        <v>1</v>
      </c>
      <c r="G147" s="42">
        <f t="shared" si="88"/>
        <v>1</v>
      </c>
      <c r="H147" s="42">
        <f t="shared" si="88"/>
        <v>1</v>
      </c>
      <c r="I147" s="46">
        <f t="shared" si="88"/>
        <v>1</v>
      </c>
      <c r="J147" s="52">
        <f t="shared" ref="J147:K147" si="89">(J139-J140-J142-J143-J141)/J139</f>
        <v>1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1</v>
      </c>
      <c r="D151" s="25">
        <f t="shared" si="91"/>
        <v>1</v>
      </c>
      <c r="E151" s="25">
        <f t="shared" si="91"/>
        <v>1</v>
      </c>
      <c r="F151" s="25">
        <f t="shared" si="91"/>
        <v>1</v>
      </c>
      <c r="G151" s="25">
        <f t="shared" si="91"/>
        <v>1</v>
      </c>
      <c r="H151" s="25">
        <f t="shared" si="91"/>
        <v>1</v>
      </c>
      <c r="I151" s="45">
        <f t="shared" si="91"/>
        <v>1</v>
      </c>
      <c r="J151" s="44">
        <f t="shared" ref="J151:K151" si="92">IF(J148=0,J147,((J139-J140-J142-J143-J141)/J139)/J148)</f>
        <v>1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93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1</v>
      </c>
      <c r="D161" s="42">
        <f t="shared" si="98"/>
        <v>1</v>
      </c>
      <c r="E161" s="42">
        <f t="shared" si="98"/>
        <v>1</v>
      </c>
      <c r="F161" s="42">
        <f t="shared" si="98"/>
        <v>1</v>
      </c>
      <c r="G161" s="42">
        <f t="shared" si="98"/>
        <v>1</v>
      </c>
      <c r="H161" s="42">
        <f t="shared" si="98"/>
        <v>1</v>
      </c>
      <c r="I161" s="46">
        <f t="shared" si="98"/>
        <v>1</v>
      </c>
      <c r="J161" s="52">
        <f t="shared" ref="J161:K161" si="99">(J153-J154-J156-J157-J155)/J153</f>
        <v>1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1</v>
      </c>
      <c r="D165" s="25">
        <f t="shared" si="101"/>
        <v>1</v>
      </c>
      <c r="E165" s="25">
        <f t="shared" si="101"/>
        <v>1</v>
      </c>
      <c r="F165" s="25">
        <f t="shared" si="101"/>
        <v>1</v>
      </c>
      <c r="G165" s="25">
        <f t="shared" si="101"/>
        <v>1</v>
      </c>
      <c r="H165" s="25">
        <f t="shared" si="101"/>
        <v>1</v>
      </c>
      <c r="I165" s="45">
        <f t="shared" si="101"/>
        <v>1</v>
      </c>
      <c r="J165" s="44">
        <f t="shared" ref="J165:K165" si="102">IF(J162=0,J161,((J153-J154-J156-J157-J155)/J153)/J162)</f>
        <v>1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0</v>
      </c>
      <c r="D169" s="29">
        <v>0</v>
      </c>
      <c r="E169" s="29">
        <v>0</v>
      </c>
      <c r="F169" s="29">
        <v>0</v>
      </c>
      <c r="G169" s="29">
        <v>0</v>
      </c>
      <c r="H169" s="29">
        <v>0</v>
      </c>
      <c r="I169" s="29">
        <v>0</v>
      </c>
      <c r="J169" s="35">
        <f t="shared" si="103"/>
        <v>0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1</v>
      </c>
      <c r="D175" s="42">
        <f t="shared" si="108"/>
        <v>1</v>
      </c>
      <c r="E175" s="42">
        <f t="shared" si="108"/>
        <v>1</v>
      </c>
      <c r="F175" s="42">
        <f t="shared" si="108"/>
        <v>1</v>
      </c>
      <c r="G175" s="42">
        <f t="shared" si="108"/>
        <v>1</v>
      </c>
      <c r="H175" s="42">
        <f t="shared" si="108"/>
        <v>1</v>
      </c>
      <c r="I175" s="46">
        <f t="shared" si="108"/>
        <v>1</v>
      </c>
      <c r="J175" s="52">
        <f t="shared" ref="J175:K175" si="109">(J167-J168-J170-J171-J169)/J167</f>
        <v>1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1</v>
      </c>
      <c r="D179" s="25">
        <f t="shared" si="111"/>
        <v>1</v>
      </c>
      <c r="E179" s="25">
        <f t="shared" si="111"/>
        <v>1</v>
      </c>
      <c r="F179" s="25">
        <f t="shared" si="111"/>
        <v>1</v>
      </c>
      <c r="G179" s="25">
        <f t="shared" si="111"/>
        <v>1</v>
      </c>
      <c r="H179" s="25">
        <f t="shared" si="111"/>
        <v>1</v>
      </c>
      <c r="I179" s="45">
        <f t="shared" si="111"/>
        <v>1</v>
      </c>
      <c r="J179" s="44">
        <f t="shared" ref="J179:K179" si="112">IF(J176=0,J175,((J167-J168-J170-J171-J169)/J167)/J176)</f>
        <v>1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13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1</v>
      </c>
      <c r="D189" s="42">
        <f t="shared" si="118"/>
        <v>1</v>
      </c>
      <c r="E189" s="42">
        <f t="shared" si="118"/>
        <v>1</v>
      </c>
      <c r="F189" s="42">
        <f t="shared" si="118"/>
        <v>1</v>
      </c>
      <c r="G189" s="42">
        <f t="shared" si="118"/>
        <v>1</v>
      </c>
      <c r="H189" s="42">
        <f t="shared" si="118"/>
        <v>1</v>
      </c>
      <c r="I189" s="46">
        <f t="shared" si="118"/>
        <v>1</v>
      </c>
      <c r="J189" s="52">
        <f t="shared" ref="J189:K189" si="119">(J181-J182-J184-J185-J183)/J181</f>
        <v>1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1</v>
      </c>
      <c r="D193" s="25">
        <f t="shared" si="121"/>
        <v>1</v>
      </c>
      <c r="E193" s="25">
        <f t="shared" si="121"/>
        <v>1</v>
      </c>
      <c r="F193" s="25">
        <f t="shared" si="121"/>
        <v>1</v>
      </c>
      <c r="G193" s="25">
        <f t="shared" si="121"/>
        <v>1</v>
      </c>
      <c r="H193" s="25">
        <f t="shared" si="121"/>
        <v>1</v>
      </c>
      <c r="I193" s="45">
        <f t="shared" si="121"/>
        <v>1</v>
      </c>
      <c r="J193" s="44">
        <f t="shared" ref="J193:K193" si="122">IF(J190=0,J189,((J181-J182-J184-J185-J183)/J181)/J190)</f>
        <v>1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8" spans="1:11" x14ac:dyDescent="0.2">
      <c r="J198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72"/>
  <dimension ref="A1:O194"/>
  <sheetViews>
    <sheetView showGridLines="0" zoomScaleNormal="100" workbookViewId="0"/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Week35!F1+1</f>
        <v>36</v>
      </c>
      <c r="G1" s="62">
        <f>Week35!G1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Week35!I3+1</f>
        <v>43708</v>
      </c>
      <c r="D3" s="51">
        <f t="shared" ref="D3:I3" si="0">C3+1</f>
        <v>43709</v>
      </c>
      <c r="E3" s="51">
        <f t="shared" si="0"/>
        <v>43710</v>
      </c>
      <c r="F3" s="51">
        <f t="shared" si="0"/>
        <v>43711</v>
      </c>
      <c r="G3" s="51">
        <f t="shared" si="0"/>
        <v>43712</v>
      </c>
      <c r="H3" s="51">
        <f t="shared" si="0"/>
        <v>43713</v>
      </c>
      <c r="I3" s="51">
        <f t="shared" si="0"/>
        <v>43714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O10" s="53">
        <f>AVERAGE(J12,J26,J40,J56,J70,J86,J100)</f>
        <v>0.9821513605442177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0.95900793650793659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0.95900793650793659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20.329999999999998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20.329999999999998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20.329999999999998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20.329999999999998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3.6700000000000017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147.67000000000002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0.15291666666666673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0.87898809523809529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0.15291666666666673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0.87898809523809529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0.15291666666666673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0.87898809523809529</v>
      </c>
      <c r="K31" s="44">
        <f t="shared" si="18"/>
        <v>1</v>
      </c>
      <c r="L31" s="55">
        <f>(J28+J40+J56+J72+J116)/5</f>
        <v>0.5992142857142857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0.33</v>
      </c>
      <c r="I36" s="29">
        <v>0</v>
      </c>
      <c r="J36" s="33">
        <f t="shared" si="19"/>
        <v>0.33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0.33</v>
      </c>
      <c r="I38" s="30">
        <f t="shared" si="20"/>
        <v>0</v>
      </c>
      <c r="J38" s="34">
        <f t="shared" si="19"/>
        <v>0.33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23.67</v>
      </c>
      <c r="I39" s="30">
        <f t="shared" si="21"/>
        <v>24</v>
      </c>
      <c r="J39" s="34">
        <f t="shared" si="19"/>
        <v>167.67000000000002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0.98625000000000007</v>
      </c>
      <c r="I40" s="42">
        <f t="shared" si="22"/>
        <v>1</v>
      </c>
      <c r="J40" s="43">
        <f>(J33-J34-J36-J37)/J33</f>
        <v>0.99803571428571425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0.98625000000000007</v>
      </c>
      <c r="I41" s="46">
        <f t="shared" si="23"/>
        <v>1</v>
      </c>
      <c r="J41" s="52">
        <f>(J33-J34-J36-J37-J35)/J33</f>
        <v>0.99803571428571425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0.98625000000000007</v>
      </c>
      <c r="I45" s="45">
        <f t="shared" si="25"/>
        <v>1</v>
      </c>
      <c r="J45" s="44">
        <f t="shared" ref="J45:K45" si="26">IF(J42=0,J41,((J33-J34-J36-J37-J35)/J33)/J42)</f>
        <v>0.99803571428571425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43708</v>
      </c>
      <c r="D47" s="51">
        <f t="shared" ref="D47:I47" si="27">C47+1</f>
        <v>43709</v>
      </c>
      <c r="E47" s="51">
        <f t="shared" si="27"/>
        <v>43710</v>
      </c>
      <c r="F47" s="51">
        <f t="shared" si="27"/>
        <v>43711</v>
      </c>
      <c r="G47" s="51">
        <f t="shared" si="27"/>
        <v>43712</v>
      </c>
      <c r="H47" s="51">
        <f t="shared" si="27"/>
        <v>43713</v>
      </c>
      <c r="I47" s="51">
        <f t="shared" si="27"/>
        <v>43714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0.33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0.33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0.33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0.33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23.67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167.67000000000002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0.98625000000000007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0.99803571428571425</v>
      </c>
      <c r="K56" s="43">
        <f>(K49-K50-K52-K53)/K49</f>
        <v>1</v>
      </c>
      <c r="L56" s="53">
        <f>AVERAGE(J56,J70)</f>
        <v>0.99901785714285718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0.98625000000000007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0.99803571428571425</v>
      </c>
      <c r="K57" s="47">
        <f>(K49-K50-K52-K53-K51)/K49</f>
        <v>1</v>
      </c>
      <c r="L57" s="53">
        <f>AVERAGE(J57,J71)</f>
        <v>0.99901785714285718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0.98625000000000007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0.99803571428571425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43708</v>
      </c>
      <c r="D77" s="51">
        <f t="shared" ref="D77:I77" si="44">C77+1</f>
        <v>43709</v>
      </c>
      <c r="E77" s="51">
        <f t="shared" si="44"/>
        <v>43710</v>
      </c>
      <c r="F77" s="51">
        <f t="shared" si="44"/>
        <v>43711</v>
      </c>
      <c r="G77" s="51">
        <f t="shared" si="44"/>
        <v>43712</v>
      </c>
      <c r="H77" s="51">
        <f t="shared" si="44"/>
        <v>43713</v>
      </c>
      <c r="I77" s="51">
        <f t="shared" si="44"/>
        <v>43714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2.0299999999999998</v>
      </c>
      <c r="J81" s="35">
        <f t="shared" si="45"/>
        <v>2.0299999999999998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0.91541666666666666</v>
      </c>
      <c r="J87" s="52">
        <f>(J79-J80-J82-J83-J81)/J79</f>
        <v>0.98791666666666667</v>
      </c>
      <c r="K87" s="47">
        <f>(K79-K80-K82-K83-K81)/K79</f>
        <v>1</v>
      </c>
      <c r="L87" s="53">
        <f>AVERAGE(J87,J101)</f>
        <v>0.99395833333333328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0.91541666666666666</v>
      </c>
      <c r="J91" s="44">
        <f t="shared" ref="J91:K91" si="52">IF(J88=0,J87,((J79-J80-J82-J83-J81)/J79)/J88)</f>
        <v>0.98791666666666667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  <c r="L101" s="53">
        <f>AVERAGE(J100,J86,J70,J56,J40,J26,J12)</f>
        <v>0.9821513605442177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43708</v>
      </c>
      <c r="D107" s="51">
        <f t="shared" ref="D107:I107" si="61">C107+1</f>
        <v>43709</v>
      </c>
      <c r="E107" s="51">
        <f t="shared" si="61"/>
        <v>43710</v>
      </c>
      <c r="F107" s="51">
        <f t="shared" si="61"/>
        <v>43711</v>
      </c>
      <c r="G107" s="51">
        <f t="shared" si="61"/>
        <v>43712</v>
      </c>
      <c r="H107" s="51">
        <f t="shared" si="61"/>
        <v>43713</v>
      </c>
      <c r="I107" s="51">
        <f t="shared" si="61"/>
        <v>43714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43708</v>
      </c>
      <c r="D123" s="51">
        <f t="shared" ref="D123:I123" si="72">C123+1</f>
        <v>43709</v>
      </c>
      <c r="E123" s="51">
        <f t="shared" si="72"/>
        <v>43710</v>
      </c>
      <c r="F123" s="51">
        <f t="shared" si="72"/>
        <v>43711</v>
      </c>
      <c r="G123" s="51">
        <f t="shared" si="72"/>
        <v>43712</v>
      </c>
      <c r="H123" s="51">
        <f t="shared" si="72"/>
        <v>43713</v>
      </c>
      <c r="I123" s="51">
        <f t="shared" si="72"/>
        <v>43714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0.99395833333333328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73"/>
  <dimension ref="A1:O194"/>
  <sheetViews>
    <sheetView showGridLines="0" topLeftCell="A82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Week36!F1+1</f>
        <v>37</v>
      </c>
      <c r="G1" s="62">
        <f>Week36!G1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Week36!I3+1</f>
        <v>43715</v>
      </c>
      <c r="D3" s="51">
        <f t="shared" ref="D3:I3" si="0">C3+1</f>
        <v>43716</v>
      </c>
      <c r="E3" s="51">
        <f t="shared" si="0"/>
        <v>43717</v>
      </c>
      <c r="F3" s="51">
        <f t="shared" si="0"/>
        <v>43718</v>
      </c>
      <c r="G3" s="51">
        <f t="shared" si="0"/>
        <v>43719</v>
      </c>
      <c r="H3" s="51">
        <f t="shared" si="0"/>
        <v>43720</v>
      </c>
      <c r="I3" s="51">
        <f t="shared" si="0"/>
        <v>43721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  <c r="N8" s="53">
        <f>AVERAGE(J12,J26,J40,J56,J70,J86,J100)</f>
        <v>1</v>
      </c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43715</v>
      </c>
      <c r="D47" s="51">
        <f t="shared" ref="D47:I47" si="27">C47+1</f>
        <v>43716</v>
      </c>
      <c r="E47" s="51">
        <f t="shared" si="27"/>
        <v>43717</v>
      </c>
      <c r="F47" s="51">
        <f t="shared" si="27"/>
        <v>43718</v>
      </c>
      <c r="G47" s="51">
        <f t="shared" si="27"/>
        <v>43719</v>
      </c>
      <c r="H47" s="51">
        <f t="shared" si="27"/>
        <v>43720</v>
      </c>
      <c r="I47" s="51">
        <f t="shared" si="27"/>
        <v>43721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43715</v>
      </c>
      <c r="D77" s="51">
        <f t="shared" ref="D77:I77" si="44">C77+1</f>
        <v>43716</v>
      </c>
      <c r="E77" s="51">
        <f t="shared" si="44"/>
        <v>43717</v>
      </c>
      <c r="F77" s="51">
        <f t="shared" si="44"/>
        <v>43718</v>
      </c>
      <c r="G77" s="51">
        <f t="shared" si="44"/>
        <v>43719</v>
      </c>
      <c r="H77" s="51">
        <f t="shared" si="44"/>
        <v>43720</v>
      </c>
      <c r="I77" s="51">
        <f t="shared" si="44"/>
        <v>43721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43715</v>
      </c>
      <c r="D107" s="51">
        <f t="shared" ref="D107:I107" si="61">C107+1</f>
        <v>43716</v>
      </c>
      <c r="E107" s="51">
        <f t="shared" si="61"/>
        <v>43717</v>
      </c>
      <c r="F107" s="51">
        <f t="shared" si="61"/>
        <v>43718</v>
      </c>
      <c r="G107" s="51">
        <f t="shared" si="61"/>
        <v>43719</v>
      </c>
      <c r="H107" s="51">
        <f t="shared" si="61"/>
        <v>43720</v>
      </c>
      <c r="I107" s="51">
        <f t="shared" si="61"/>
        <v>43721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43715</v>
      </c>
      <c r="D123" s="51">
        <f t="shared" ref="D123:I123" si="72">C123+1</f>
        <v>43716</v>
      </c>
      <c r="E123" s="51">
        <f t="shared" si="72"/>
        <v>43717</v>
      </c>
      <c r="F123" s="51">
        <f t="shared" si="72"/>
        <v>43718</v>
      </c>
      <c r="G123" s="51">
        <f t="shared" si="72"/>
        <v>43719</v>
      </c>
      <c r="H123" s="51">
        <f t="shared" si="72"/>
        <v>43720</v>
      </c>
      <c r="I123" s="51">
        <f t="shared" si="72"/>
        <v>43721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24</v>
      </c>
      <c r="D182" s="29">
        <v>24</v>
      </c>
      <c r="E182" s="29">
        <v>24</v>
      </c>
      <c r="F182" s="29">
        <v>24</v>
      </c>
      <c r="G182" s="29">
        <v>24</v>
      </c>
      <c r="H182" s="29">
        <v>24</v>
      </c>
      <c r="I182" s="29">
        <v>24</v>
      </c>
      <c r="J182" s="35">
        <f t="shared" si="113"/>
        <v>168</v>
      </c>
      <c r="K182" s="35">
        <v>0</v>
      </c>
    </row>
    <row r="183" spans="1:13" x14ac:dyDescent="0.2">
      <c r="A183" s="12"/>
      <c r="B183" s="13" t="s">
        <v>14</v>
      </c>
      <c r="C183" s="29">
        <v>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35">
        <f t="shared" si="113"/>
        <v>0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24</v>
      </c>
      <c r="D186" s="30">
        <f t="shared" si="114"/>
        <v>24</v>
      </c>
      <c r="E186" s="30">
        <f t="shared" si="114"/>
        <v>24</v>
      </c>
      <c r="F186" s="30">
        <f t="shared" si="114"/>
        <v>24</v>
      </c>
      <c r="G186" s="30">
        <f t="shared" si="114"/>
        <v>24</v>
      </c>
      <c r="H186" s="30">
        <f t="shared" si="114"/>
        <v>24</v>
      </c>
      <c r="I186" s="30">
        <f t="shared" si="114"/>
        <v>24</v>
      </c>
      <c r="J186" s="36">
        <f t="shared" si="113"/>
        <v>168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0</v>
      </c>
      <c r="D187" s="30">
        <f t="shared" si="115"/>
        <v>0</v>
      </c>
      <c r="E187" s="30">
        <f t="shared" si="115"/>
        <v>0</v>
      </c>
      <c r="F187" s="30">
        <f t="shared" si="115"/>
        <v>0</v>
      </c>
      <c r="G187" s="30">
        <f t="shared" si="115"/>
        <v>0</v>
      </c>
      <c r="H187" s="30">
        <f t="shared" si="115"/>
        <v>0</v>
      </c>
      <c r="I187" s="30">
        <f t="shared" si="115"/>
        <v>0</v>
      </c>
      <c r="J187" s="36">
        <f t="shared" si="113"/>
        <v>0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0</v>
      </c>
      <c r="D188" s="42">
        <f t="shared" ref="D188:I188" si="116">(D181-D182-D184-D185)/D181</f>
        <v>0</v>
      </c>
      <c r="E188" s="42">
        <f t="shared" si="116"/>
        <v>0</v>
      </c>
      <c r="F188" s="42">
        <f t="shared" si="116"/>
        <v>0</v>
      </c>
      <c r="G188" s="42">
        <f t="shared" si="116"/>
        <v>0</v>
      </c>
      <c r="H188" s="42">
        <f t="shared" si="116"/>
        <v>0</v>
      </c>
      <c r="I188" s="42">
        <f t="shared" si="116"/>
        <v>0</v>
      </c>
      <c r="J188" s="43">
        <f t="shared" ref="J188:K188" si="117">(J181-J182-J184-J185)/J181</f>
        <v>0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74"/>
  <dimension ref="A1:O194"/>
  <sheetViews>
    <sheetView showGridLines="0" zoomScaleNormal="100" workbookViewId="0">
      <selection activeCell="I17" sqref="I17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Week37!F1+1</f>
        <v>38</v>
      </c>
      <c r="G1" s="62">
        <f>Week37!G1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Week37!I3+1</f>
        <v>43722</v>
      </c>
      <c r="D3" s="51">
        <f t="shared" ref="D3:I3" si="0">C3+1</f>
        <v>43723</v>
      </c>
      <c r="E3" s="51">
        <f t="shared" si="0"/>
        <v>43724</v>
      </c>
      <c r="F3" s="51">
        <f t="shared" si="0"/>
        <v>43725</v>
      </c>
      <c r="G3" s="51">
        <f t="shared" si="0"/>
        <v>43726</v>
      </c>
      <c r="H3" s="51">
        <f t="shared" si="0"/>
        <v>43727</v>
      </c>
      <c r="I3" s="51">
        <f t="shared" si="0"/>
        <v>43728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  <c r="N8" s="53">
        <f>AVERAGE(J12,J26,J40,J56,J70,J86,J100)</f>
        <v>1</v>
      </c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43722</v>
      </c>
      <c r="D47" s="51">
        <f t="shared" ref="D47:I47" si="27">C47+1</f>
        <v>43723</v>
      </c>
      <c r="E47" s="51">
        <f t="shared" si="27"/>
        <v>43724</v>
      </c>
      <c r="F47" s="51">
        <f t="shared" si="27"/>
        <v>43725</v>
      </c>
      <c r="G47" s="51">
        <f t="shared" si="27"/>
        <v>43726</v>
      </c>
      <c r="H47" s="51">
        <f t="shared" si="27"/>
        <v>43727</v>
      </c>
      <c r="I47" s="51">
        <f t="shared" si="27"/>
        <v>43728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43722</v>
      </c>
      <c r="D77" s="51">
        <f t="shared" ref="D77:I77" si="44">C77+1</f>
        <v>43723</v>
      </c>
      <c r="E77" s="51">
        <f t="shared" si="44"/>
        <v>43724</v>
      </c>
      <c r="F77" s="51">
        <f t="shared" si="44"/>
        <v>43725</v>
      </c>
      <c r="G77" s="51">
        <f t="shared" si="44"/>
        <v>43726</v>
      </c>
      <c r="H77" s="51">
        <f t="shared" si="44"/>
        <v>43727</v>
      </c>
      <c r="I77" s="51">
        <f t="shared" si="44"/>
        <v>43728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43722</v>
      </c>
      <c r="D107" s="51">
        <f t="shared" ref="D107:I107" si="61">C107+1</f>
        <v>43723</v>
      </c>
      <c r="E107" s="51">
        <f t="shared" si="61"/>
        <v>43724</v>
      </c>
      <c r="F107" s="51">
        <f t="shared" si="61"/>
        <v>43725</v>
      </c>
      <c r="G107" s="51">
        <f t="shared" si="61"/>
        <v>43726</v>
      </c>
      <c r="H107" s="51">
        <f t="shared" si="61"/>
        <v>43727</v>
      </c>
      <c r="I107" s="51">
        <f t="shared" si="61"/>
        <v>43728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43722</v>
      </c>
      <c r="D123" s="51">
        <f t="shared" ref="D123:I123" si="72">C123+1</f>
        <v>43723</v>
      </c>
      <c r="E123" s="51">
        <f t="shared" si="72"/>
        <v>43724</v>
      </c>
      <c r="F123" s="51">
        <f t="shared" si="72"/>
        <v>43725</v>
      </c>
      <c r="G123" s="51">
        <f t="shared" si="72"/>
        <v>43726</v>
      </c>
      <c r="H123" s="51">
        <f t="shared" si="72"/>
        <v>43727</v>
      </c>
      <c r="I123" s="51">
        <f t="shared" si="72"/>
        <v>43728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75"/>
  <dimension ref="A1:P197"/>
  <sheetViews>
    <sheetView showGridLines="0" topLeftCell="A94" zoomScaleNormal="100" workbookViewId="0">
      <selection activeCell="J116" sqref="J116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Week38!F1+1</f>
        <v>39</v>
      </c>
      <c r="G1" s="62">
        <f>Week38!G1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Week38!I3+1</f>
        <v>43729</v>
      </c>
      <c r="D3" s="51">
        <f t="shared" ref="D3:I3" si="0">C3+1</f>
        <v>43730</v>
      </c>
      <c r="E3" s="51">
        <f t="shared" si="0"/>
        <v>43731</v>
      </c>
      <c r="F3" s="51">
        <f t="shared" si="0"/>
        <v>43732</v>
      </c>
      <c r="G3" s="51">
        <f t="shared" si="0"/>
        <v>43733</v>
      </c>
      <c r="H3" s="51">
        <f t="shared" si="0"/>
        <v>43734</v>
      </c>
      <c r="I3" s="51">
        <f t="shared" si="0"/>
        <v>43735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  <c r="N9" s="53">
        <f>AVERAGE(J12,J26,J40,J56,J70,J86,J100)</f>
        <v>1</v>
      </c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6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6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6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6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  <c r="O20" s="4">
        <v>328</v>
      </c>
      <c r="P20" s="4">
        <f>O20*10000</f>
        <v>3280000</v>
      </c>
    </row>
    <row r="21" spans="1:16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  <c r="O21" s="4">
        <v>398</v>
      </c>
      <c r="P21" s="4">
        <f>O21*10000</f>
        <v>3980000</v>
      </c>
    </row>
    <row r="22" spans="1:16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  <c r="P22" s="4">
        <f>P21-P20</f>
        <v>700000</v>
      </c>
    </row>
    <row r="23" spans="1:16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6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6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6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6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6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6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6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6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6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43729</v>
      </c>
      <c r="D47" s="51">
        <f t="shared" ref="D47:I47" si="27">C47+1</f>
        <v>43730</v>
      </c>
      <c r="E47" s="51">
        <f t="shared" si="27"/>
        <v>43731</v>
      </c>
      <c r="F47" s="51">
        <f t="shared" si="27"/>
        <v>43732</v>
      </c>
      <c r="G47" s="51">
        <f t="shared" si="27"/>
        <v>43733</v>
      </c>
      <c r="H47" s="51">
        <f t="shared" si="27"/>
        <v>43734</v>
      </c>
      <c r="I47" s="51">
        <f t="shared" si="27"/>
        <v>43735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4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4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  <c r="N66" s="53">
        <f>AVERAGE(J12,J26,J40,J56,J70,J86,J100)</f>
        <v>1</v>
      </c>
    </row>
    <row r="67" spans="1:14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4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4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4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4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4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4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4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4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4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4" ht="13.5" thickTop="1" x14ac:dyDescent="0.2">
      <c r="A77" s="21"/>
      <c r="B77" s="5"/>
      <c r="C77" s="51">
        <f>C47</f>
        <v>43729</v>
      </c>
      <c r="D77" s="51">
        <f t="shared" ref="D77:I77" si="44">C77+1</f>
        <v>43730</v>
      </c>
      <c r="E77" s="51">
        <f t="shared" si="44"/>
        <v>43731</v>
      </c>
      <c r="F77" s="51">
        <f t="shared" si="44"/>
        <v>43732</v>
      </c>
      <c r="G77" s="51">
        <f t="shared" si="44"/>
        <v>43733</v>
      </c>
      <c r="H77" s="51">
        <f t="shared" si="44"/>
        <v>43734</v>
      </c>
      <c r="I77" s="51">
        <f t="shared" si="44"/>
        <v>43735</v>
      </c>
      <c r="J77" s="20" t="s">
        <v>12</v>
      </c>
      <c r="K77" s="20"/>
    </row>
    <row r="78" spans="1:14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4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4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43729</v>
      </c>
      <c r="D107" s="51">
        <f t="shared" ref="D107:I107" si="61">C107+1</f>
        <v>43730</v>
      </c>
      <c r="E107" s="51">
        <f t="shared" si="61"/>
        <v>43731</v>
      </c>
      <c r="F107" s="51">
        <f t="shared" si="61"/>
        <v>43732</v>
      </c>
      <c r="G107" s="51">
        <f t="shared" si="61"/>
        <v>43733</v>
      </c>
      <c r="H107" s="51">
        <f t="shared" si="61"/>
        <v>43734</v>
      </c>
      <c r="I107" s="51">
        <f t="shared" si="61"/>
        <v>43735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43729</v>
      </c>
      <c r="D123" s="51">
        <f t="shared" ref="D123:I123" si="72">C123+1</f>
        <v>43730</v>
      </c>
      <c r="E123" s="51">
        <f t="shared" si="72"/>
        <v>43731</v>
      </c>
      <c r="F123" s="51">
        <f t="shared" si="72"/>
        <v>43732</v>
      </c>
      <c r="G123" s="51">
        <f t="shared" si="72"/>
        <v>43733</v>
      </c>
      <c r="H123" s="51">
        <f t="shared" si="72"/>
        <v>43734</v>
      </c>
      <c r="I123" s="51">
        <f t="shared" si="72"/>
        <v>43735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79">
        <f>AVERAGE(J188,J174,J160,J146,J132,J116)</f>
        <v>1</v>
      </c>
    </row>
    <row r="197" spans="1:11" x14ac:dyDescent="0.2">
      <c r="J197" s="79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76"/>
  <dimension ref="A1:O198"/>
  <sheetViews>
    <sheetView showGridLines="0" topLeftCell="A181" zoomScaleNormal="100" workbookViewId="0">
      <selection activeCell="J198" sqref="J198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7.85546875" style="4" customWidth="1"/>
    <col min="6" max="6" width="6.5703125" style="4" customWidth="1"/>
    <col min="7" max="7" width="6" style="4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76" t="s">
        <v>28</v>
      </c>
      <c r="B1" s="62"/>
      <c r="C1" s="62"/>
      <c r="D1" s="62"/>
      <c r="E1" s="62"/>
      <c r="F1" s="50">
        <f>Week39!F1+1</f>
        <v>40</v>
      </c>
      <c r="G1" s="62">
        <f>Week39!G1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Week39!I3+1</f>
        <v>43736</v>
      </c>
      <c r="D3" s="51">
        <f t="shared" ref="D3:I3" si="0">C3+1</f>
        <v>43737</v>
      </c>
      <c r="E3" s="51">
        <f t="shared" si="0"/>
        <v>43738</v>
      </c>
      <c r="F3" s="51">
        <f t="shared" si="0"/>
        <v>43739</v>
      </c>
      <c r="G3" s="51">
        <f t="shared" si="0"/>
        <v>43740</v>
      </c>
      <c r="H3" s="51">
        <f t="shared" si="0"/>
        <v>43741</v>
      </c>
      <c r="I3" s="51">
        <f t="shared" si="0"/>
        <v>43742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  <c r="O7" s="53">
        <f>AVERAGE(J12,J26,J40,J56,J70,J86,J100)</f>
        <v>0.98782312925170068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0.99968253968253962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0.16</v>
      </c>
      <c r="I21" s="29">
        <v>0</v>
      </c>
      <c r="J21" s="35">
        <f t="shared" si="11"/>
        <v>0.16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0.99333333333333329</v>
      </c>
      <c r="I27" s="46">
        <f t="shared" si="15"/>
        <v>1</v>
      </c>
      <c r="J27" s="52">
        <f>(J19-J20-J22-J23-J21)/J19</f>
        <v>0.99904761904761907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0.99333333333333329</v>
      </c>
      <c r="I31" s="45">
        <f t="shared" si="17"/>
        <v>1</v>
      </c>
      <c r="J31" s="44">
        <f t="shared" ref="J31:K31" si="18">IF(J28=0,J27,((J19-J20-J22-J23-J21)/J19)/J28)</f>
        <v>0.99904761904761907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43736</v>
      </c>
      <c r="D47" s="51">
        <f t="shared" ref="D47:I47" si="27">C47+1</f>
        <v>43737</v>
      </c>
      <c r="E47" s="51">
        <f t="shared" si="27"/>
        <v>43738</v>
      </c>
      <c r="F47" s="51">
        <f t="shared" si="27"/>
        <v>43739</v>
      </c>
      <c r="G47" s="51">
        <f t="shared" si="27"/>
        <v>43740</v>
      </c>
      <c r="H47" s="51">
        <f t="shared" si="27"/>
        <v>43741</v>
      </c>
      <c r="I47" s="51">
        <f t="shared" si="27"/>
        <v>43742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43736</v>
      </c>
      <c r="D77" s="51">
        <f t="shared" ref="D77:I77" si="44">C77+1</f>
        <v>43737</v>
      </c>
      <c r="E77" s="51">
        <f t="shared" si="44"/>
        <v>43738</v>
      </c>
      <c r="F77" s="51">
        <f t="shared" si="44"/>
        <v>43739</v>
      </c>
      <c r="G77" s="51">
        <f t="shared" si="44"/>
        <v>43740</v>
      </c>
      <c r="H77" s="51">
        <f t="shared" si="44"/>
        <v>43741</v>
      </c>
      <c r="I77" s="51">
        <f t="shared" si="44"/>
        <v>43742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5.57</v>
      </c>
      <c r="G80" s="29">
        <v>0</v>
      </c>
      <c r="H80" s="29">
        <v>0</v>
      </c>
      <c r="I80" s="29">
        <v>0</v>
      </c>
      <c r="J80" s="35">
        <f t="shared" si="45"/>
        <v>5.57</v>
      </c>
      <c r="K80" s="35">
        <v>0</v>
      </c>
    </row>
    <row r="81" spans="1:14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4" x14ac:dyDescent="0.2">
      <c r="A82" s="12"/>
      <c r="B82" s="13" t="s">
        <v>16</v>
      </c>
      <c r="C82" s="29">
        <v>0</v>
      </c>
      <c r="D82" s="29">
        <v>0</v>
      </c>
      <c r="E82" s="29">
        <v>0.7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0.7</v>
      </c>
      <c r="K82" s="35">
        <v>0</v>
      </c>
    </row>
    <row r="83" spans="1:14" x14ac:dyDescent="0.2">
      <c r="A83" s="12"/>
      <c r="B83" s="13" t="s">
        <v>17</v>
      </c>
      <c r="C83" s="29">
        <v>0</v>
      </c>
      <c r="D83" s="29">
        <v>8.0500000000000007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8.0500000000000007</v>
      </c>
      <c r="K83" s="35">
        <v>0</v>
      </c>
    </row>
    <row r="84" spans="1:14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8.0500000000000007</v>
      </c>
      <c r="E84" s="30">
        <f t="shared" si="46"/>
        <v>0.7</v>
      </c>
      <c r="F84" s="30">
        <f t="shared" si="46"/>
        <v>5.57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14.32</v>
      </c>
      <c r="K84" s="36">
        <f>K80+K82+K83</f>
        <v>0</v>
      </c>
      <c r="N84" s="4">
        <f>16.07-3.7-0.83</f>
        <v>11.540000000000001</v>
      </c>
    </row>
    <row r="85" spans="1:14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15.95</v>
      </c>
      <c r="E85" s="30">
        <f t="shared" si="47"/>
        <v>23.3</v>
      </c>
      <c r="F85" s="30">
        <f t="shared" si="47"/>
        <v>18.43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153.68</v>
      </c>
      <c r="K85" s="36">
        <f>K79-K84</f>
        <v>168</v>
      </c>
    </row>
    <row r="86" spans="1:14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0.6645833333333333</v>
      </c>
      <c r="E86" s="42">
        <f t="shared" si="48"/>
        <v>0.97083333333333333</v>
      </c>
      <c r="F86" s="42">
        <f t="shared" si="48"/>
        <v>0.76791666666666669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0.91476190476190478</v>
      </c>
      <c r="K86" s="43">
        <f>(K79-K80-K82-K83)/K79</f>
        <v>1</v>
      </c>
      <c r="L86" s="53">
        <f>AVERAGE(J86,J100)</f>
        <v>0.95738095238095244</v>
      </c>
    </row>
    <row r="87" spans="1:14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0.6645833333333333</v>
      </c>
      <c r="E87" s="42">
        <f t="shared" si="49"/>
        <v>0.97083333333333333</v>
      </c>
      <c r="F87" s="42">
        <f t="shared" si="49"/>
        <v>0.76791666666666669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0.91476190476190478</v>
      </c>
      <c r="K87" s="47">
        <f>(K79-K80-K82-K83-K81)/K79</f>
        <v>1</v>
      </c>
      <c r="L87" s="53">
        <f>AVERAGE(J87,J101)</f>
        <v>0.95738095238095244</v>
      </c>
    </row>
    <row r="88" spans="1:14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4" x14ac:dyDescent="0.2">
      <c r="A89" s="16"/>
      <c r="B89" s="39" t="s">
        <v>23</v>
      </c>
      <c r="C89" s="48">
        <v>0</v>
      </c>
      <c r="D89" s="48">
        <v>1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1</v>
      </c>
      <c r="K89" s="56">
        <v>0</v>
      </c>
    </row>
    <row r="90" spans="1:14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0.6645833333333333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6.6645833333333329</v>
      </c>
      <c r="K90" s="61">
        <v>7</v>
      </c>
    </row>
    <row r="91" spans="1:14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0.6645833333333333</v>
      </c>
      <c r="E91" s="25">
        <f t="shared" si="51"/>
        <v>0.97083333333333333</v>
      </c>
      <c r="F91" s="25">
        <f t="shared" si="51"/>
        <v>0.76791666666666669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0.91476190476190478</v>
      </c>
      <c r="K91" s="44">
        <f t="shared" si="52"/>
        <v>1</v>
      </c>
    </row>
    <row r="92" spans="1:14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4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4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4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4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  <c r="M104" s="53">
        <f>AVERAGE(J100,J86,J70,J56,J40,J26,J12)</f>
        <v>0.98782312925170068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43736</v>
      </c>
      <c r="D107" s="51">
        <f t="shared" ref="D107:I107" si="61">C107+1</f>
        <v>43737</v>
      </c>
      <c r="E107" s="51">
        <f t="shared" si="61"/>
        <v>43738</v>
      </c>
      <c r="F107" s="51">
        <f t="shared" si="61"/>
        <v>43739</v>
      </c>
      <c r="G107" s="51">
        <f t="shared" si="61"/>
        <v>43740</v>
      </c>
      <c r="H107" s="51">
        <f t="shared" si="61"/>
        <v>43741</v>
      </c>
      <c r="I107" s="51">
        <f t="shared" si="61"/>
        <v>43742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43736</v>
      </c>
      <c r="D123" s="51">
        <f t="shared" ref="D123:I123" si="72">C123+1</f>
        <v>43737</v>
      </c>
      <c r="E123" s="51">
        <f t="shared" si="72"/>
        <v>43738</v>
      </c>
      <c r="F123" s="51">
        <f t="shared" si="72"/>
        <v>43739</v>
      </c>
      <c r="G123" s="51">
        <f t="shared" si="72"/>
        <v>43740</v>
      </c>
      <c r="H123" s="51">
        <f t="shared" si="72"/>
        <v>43741</v>
      </c>
      <c r="I123" s="51">
        <f t="shared" si="72"/>
        <v>43742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0.95738095238095244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0.95738095238095244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8" spans="1:11" x14ac:dyDescent="0.2">
      <c r="J198" s="77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77"/>
  <dimension ref="A1:P198"/>
  <sheetViews>
    <sheetView showGridLines="0" topLeftCell="A115" zoomScaleNormal="100" workbookViewId="0">
      <selection activeCell="L132" sqref="L13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10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Week40!F1+1</f>
        <v>41</v>
      </c>
      <c r="G1" s="62">
        <f>Week40!G1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Week40!I3+1</f>
        <v>43743</v>
      </c>
      <c r="D3" s="51">
        <f t="shared" ref="D3:I3" si="0">C3+1</f>
        <v>43744</v>
      </c>
      <c r="E3" s="51">
        <f t="shared" si="0"/>
        <v>43745</v>
      </c>
      <c r="F3" s="51">
        <f t="shared" si="0"/>
        <v>43746</v>
      </c>
      <c r="G3" s="51">
        <f t="shared" si="0"/>
        <v>43747</v>
      </c>
      <c r="H3" s="51">
        <f t="shared" si="0"/>
        <v>43748</v>
      </c>
      <c r="I3" s="51">
        <f t="shared" si="0"/>
        <v>43749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13.12</v>
      </c>
      <c r="I6" s="29">
        <v>0</v>
      </c>
      <c r="J6" s="33">
        <f t="shared" si="1"/>
        <v>13.12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  <c r="O7" s="53">
        <f>AVERAGE(J12,J26,J40,J56,J70,J86,J100)</f>
        <v>0.96865646258503413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13.12</v>
      </c>
      <c r="I10" s="30">
        <f t="shared" si="2"/>
        <v>0</v>
      </c>
      <c r="J10" s="36">
        <f t="shared" si="1"/>
        <v>13.12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10.88</v>
      </c>
      <c r="I11" s="30">
        <f t="shared" si="3"/>
        <v>24</v>
      </c>
      <c r="J11" s="36">
        <f t="shared" si="1"/>
        <v>154.88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0.45333333333333337</v>
      </c>
      <c r="I12" s="42">
        <f t="shared" si="4"/>
        <v>1</v>
      </c>
      <c r="J12" s="43">
        <f t="shared" ref="J12:K12" si="5">(J5-J6-J8-J9)/J5</f>
        <v>0.92190476190476189</v>
      </c>
      <c r="K12" s="43">
        <f t="shared" si="5"/>
        <v>1</v>
      </c>
      <c r="L12" s="53">
        <f>AVERAGE(J12,J26,J40)</f>
        <v>0.92821428571428577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0.45333333333333337</v>
      </c>
      <c r="I13" s="46">
        <f t="shared" si="6"/>
        <v>1</v>
      </c>
      <c r="J13" s="52">
        <f t="shared" ref="J13:K13" si="7">(J5-J6-J8-J9-J7)/J5</f>
        <v>0.92190476190476189</v>
      </c>
      <c r="K13" s="47">
        <f t="shared" si="7"/>
        <v>1</v>
      </c>
      <c r="L13" s="53">
        <f>AVERAGE(J13,J27,J41)</f>
        <v>0.92821428571428577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  <c r="O14" s="4">
        <f>37+9</f>
        <v>46</v>
      </c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  <c r="O15" s="4">
        <f>O14/60</f>
        <v>0.76666666666666672</v>
      </c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0.45333333333333337</v>
      </c>
      <c r="I17" s="45">
        <f t="shared" si="9"/>
        <v>1</v>
      </c>
      <c r="J17" s="44">
        <f t="shared" ref="J17:K17" si="10">IF(J14=0,J13,((J5-J6-J8-J9-J7)/J5)/J14)</f>
        <v>0.92190476190476189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11.08</v>
      </c>
      <c r="I20" s="29">
        <v>0</v>
      </c>
      <c r="J20" s="35">
        <f t="shared" si="11"/>
        <v>11.08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11.08</v>
      </c>
      <c r="I24" s="30">
        <f t="shared" si="12"/>
        <v>0</v>
      </c>
      <c r="J24" s="36">
        <f t="shared" si="11"/>
        <v>11.08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12.92</v>
      </c>
      <c r="I25" s="30">
        <f t="shared" si="13"/>
        <v>24</v>
      </c>
      <c r="J25" s="36">
        <f t="shared" si="11"/>
        <v>156.91999999999999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0.53833333333333333</v>
      </c>
      <c r="I26" s="42">
        <f t="shared" si="14"/>
        <v>1</v>
      </c>
      <c r="J26" s="43">
        <f>(J19-J20-J22-J23)/J19</f>
        <v>0.93404761904761902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0.53833333333333333</v>
      </c>
      <c r="I27" s="46">
        <f t="shared" si="15"/>
        <v>1</v>
      </c>
      <c r="J27" s="52">
        <f>(J19-J20-J22-J23-J21)/J19</f>
        <v>0.93404761904761902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0.53833333333333333</v>
      </c>
      <c r="I31" s="45">
        <f t="shared" si="17"/>
        <v>1</v>
      </c>
      <c r="J31" s="44">
        <f t="shared" ref="J31:K31" si="18">IF(J28=0,J27,((J19-J20-J22-J23-J21)/J19)/J28)</f>
        <v>0.93404761904761902</v>
      </c>
      <c r="K31" s="44">
        <f t="shared" si="18"/>
        <v>1</v>
      </c>
      <c r="L31" s="55">
        <f>(J28+J40+J56+J72+J116)/5</f>
        <v>0.58573809523809528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11.98</v>
      </c>
      <c r="I34" s="29">
        <v>0</v>
      </c>
      <c r="J34" s="33">
        <f t="shared" si="19"/>
        <v>11.98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11.98</v>
      </c>
      <c r="I38" s="30">
        <f t="shared" si="20"/>
        <v>0</v>
      </c>
      <c r="J38" s="34">
        <f t="shared" si="19"/>
        <v>11.98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12.02</v>
      </c>
      <c r="I39" s="30">
        <f t="shared" si="21"/>
        <v>24</v>
      </c>
      <c r="J39" s="34">
        <f t="shared" si="19"/>
        <v>156.02000000000001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0.50083333333333335</v>
      </c>
      <c r="I40" s="42">
        <f t="shared" si="22"/>
        <v>1</v>
      </c>
      <c r="J40" s="43">
        <f>(J33-J34-J36-J37)/J33</f>
        <v>0.92869047619047629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0.50083333333333335</v>
      </c>
      <c r="I41" s="46">
        <f t="shared" si="23"/>
        <v>1</v>
      </c>
      <c r="J41" s="52">
        <f>(J33-J34-J36-J37-J35)/J33</f>
        <v>0.92869047619047629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0.50083333333333335</v>
      </c>
      <c r="I45" s="45">
        <f t="shared" si="25"/>
        <v>1</v>
      </c>
      <c r="J45" s="44">
        <f t="shared" ref="J45:K45" si="26">IF(J42=0,J41,((J33-J34-J36-J37-J35)/J33)/J42)</f>
        <v>0.92869047619047629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43743</v>
      </c>
      <c r="D47" s="51">
        <f t="shared" ref="D47:I47" si="27">C47+1</f>
        <v>43744</v>
      </c>
      <c r="E47" s="51">
        <f t="shared" si="27"/>
        <v>43745</v>
      </c>
      <c r="F47" s="51">
        <f t="shared" si="27"/>
        <v>43746</v>
      </c>
      <c r="G47" s="51">
        <f t="shared" si="27"/>
        <v>43747</v>
      </c>
      <c r="H47" s="51">
        <f t="shared" si="27"/>
        <v>43748</v>
      </c>
      <c r="I47" s="51">
        <f t="shared" si="27"/>
        <v>43749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0.99797619047619046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0.99797619047619046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0.68</v>
      </c>
      <c r="H67" s="29">
        <v>0</v>
      </c>
      <c r="I67" s="29">
        <v>0</v>
      </c>
      <c r="J67" s="35">
        <f t="shared" si="36"/>
        <v>0.68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0.68</v>
      </c>
      <c r="H68" s="30">
        <f t="shared" si="37"/>
        <v>0</v>
      </c>
      <c r="I68" s="30">
        <f t="shared" si="37"/>
        <v>0</v>
      </c>
      <c r="J68" s="36">
        <f t="shared" si="36"/>
        <v>0.68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23.32</v>
      </c>
      <c r="H69" s="30">
        <f t="shared" si="38"/>
        <v>24</v>
      </c>
      <c r="I69" s="30">
        <f t="shared" si="38"/>
        <v>24</v>
      </c>
      <c r="J69" s="36">
        <f t="shared" si="36"/>
        <v>167.32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0.97166666666666668</v>
      </c>
      <c r="H70" s="42">
        <f t="shared" si="39"/>
        <v>1</v>
      </c>
      <c r="I70" s="42">
        <f t="shared" si="39"/>
        <v>1</v>
      </c>
      <c r="J70" s="43">
        <f>(J63-J64-J66-J67)/J63</f>
        <v>0.99595238095238092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0.97166666666666668</v>
      </c>
      <c r="H71" s="42">
        <f t="shared" si="40"/>
        <v>1</v>
      </c>
      <c r="I71" s="46">
        <f t="shared" si="40"/>
        <v>1</v>
      </c>
      <c r="J71" s="52">
        <f>(J63-J64-J66-J67-J65)/J63</f>
        <v>0.99595238095238092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1</v>
      </c>
      <c r="H73" s="48">
        <v>0</v>
      </c>
      <c r="I73" s="48">
        <v>0</v>
      </c>
      <c r="J73" s="40">
        <f>SUM(C73:I73)</f>
        <v>1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0.97166666666666668</v>
      </c>
      <c r="H74" s="58">
        <f t="shared" si="41"/>
        <v>1</v>
      </c>
      <c r="I74" s="59">
        <f t="shared" si="41"/>
        <v>1</v>
      </c>
      <c r="J74" s="60">
        <f>SUM(C74:I74)</f>
        <v>6.9716666666666667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0.97166666666666668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0.99595238095238092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43743</v>
      </c>
      <c r="D77" s="51">
        <f t="shared" ref="D77:I77" si="44">C77+1</f>
        <v>43744</v>
      </c>
      <c r="E77" s="51">
        <f t="shared" si="44"/>
        <v>43745</v>
      </c>
      <c r="F77" s="51">
        <f t="shared" si="44"/>
        <v>43746</v>
      </c>
      <c r="G77" s="51">
        <f t="shared" si="44"/>
        <v>43747</v>
      </c>
      <c r="H77" s="51">
        <f t="shared" si="44"/>
        <v>43748</v>
      </c>
      <c r="I77" s="51">
        <f t="shared" si="44"/>
        <v>43749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6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6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6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6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  <c r="N84" s="4">
        <v>10.23</v>
      </c>
    </row>
    <row r="85" spans="1:16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  <c r="N85" s="4">
        <v>16.07</v>
      </c>
      <c r="O85" s="4">
        <v>5</v>
      </c>
      <c r="P85" s="4">
        <f>42/60</f>
        <v>0.7</v>
      </c>
    </row>
    <row r="86" spans="1:16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6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6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6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6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6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6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6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6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6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6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43743</v>
      </c>
      <c r="D107" s="51">
        <f t="shared" ref="D107:I107" si="61">C107+1</f>
        <v>43744</v>
      </c>
      <c r="E107" s="51">
        <f t="shared" si="61"/>
        <v>43745</v>
      </c>
      <c r="F107" s="51">
        <f t="shared" si="61"/>
        <v>43746</v>
      </c>
      <c r="G107" s="51">
        <f t="shared" si="61"/>
        <v>43747</v>
      </c>
      <c r="H107" s="51">
        <f t="shared" si="61"/>
        <v>43748</v>
      </c>
      <c r="I107" s="51">
        <f t="shared" si="61"/>
        <v>43749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43743</v>
      </c>
      <c r="D123" s="51">
        <f t="shared" ref="D123:I123" si="72">C123+1</f>
        <v>43744</v>
      </c>
      <c r="E123" s="51">
        <f t="shared" si="72"/>
        <v>43745</v>
      </c>
      <c r="F123" s="51">
        <f t="shared" si="72"/>
        <v>43746</v>
      </c>
      <c r="G123" s="51">
        <f t="shared" si="72"/>
        <v>43747</v>
      </c>
      <c r="H123" s="51">
        <f t="shared" si="72"/>
        <v>43748</v>
      </c>
      <c r="I123" s="51">
        <f t="shared" si="72"/>
        <v>43749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8" spans="1:11" x14ac:dyDescent="0.2">
      <c r="J198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78"/>
  <dimension ref="A1:O196"/>
  <sheetViews>
    <sheetView showGridLines="0" zoomScaleNormal="100" workbookViewId="0">
      <selection activeCell="A3" sqref="A3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Week41!F1+1</f>
        <v>42</v>
      </c>
      <c r="G1" s="62">
        <f>Week41!G1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Week41!I3+1</f>
        <v>43750</v>
      </c>
      <c r="D3" s="51">
        <f t="shared" ref="D3:I3" si="0">C3+1</f>
        <v>43751</v>
      </c>
      <c r="E3" s="51">
        <f t="shared" si="0"/>
        <v>43752</v>
      </c>
      <c r="F3" s="51">
        <f t="shared" si="0"/>
        <v>43753</v>
      </c>
      <c r="G3" s="51">
        <f t="shared" si="0"/>
        <v>43754</v>
      </c>
      <c r="H3" s="51">
        <f t="shared" si="0"/>
        <v>43755</v>
      </c>
      <c r="I3" s="51">
        <f t="shared" si="0"/>
        <v>43756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O10" s="53">
        <f>AVERAGE(J100,J86,J70,J56,J40,J26,J12)</f>
        <v>1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43750</v>
      </c>
      <c r="D47" s="51">
        <f t="shared" ref="D47:I47" si="27">C47+1</f>
        <v>43751</v>
      </c>
      <c r="E47" s="51">
        <f t="shared" si="27"/>
        <v>43752</v>
      </c>
      <c r="F47" s="51">
        <f t="shared" si="27"/>
        <v>43753</v>
      </c>
      <c r="G47" s="51">
        <f t="shared" si="27"/>
        <v>43754</v>
      </c>
      <c r="H47" s="51">
        <f t="shared" si="27"/>
        <v>43755</v>
      </c>
      <c r="I47" s="51">
        <f t="shared" si="27"/>
        <v>43756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43750</v>
      </c>
      <c r="D77" s="51">
        <f t="shared" ref="D77:I77" si="44">C77+1</f>
        <v>43751</v>
      </c>
      <c r="E77" s="51">
        <f t="shared" si="44"/>
        <v>43752</v>
      </c>
      <c r="F77" s="51">
        <f t="shared" si="44"/>
        <v>43753</v>
      </c>
      <c r="G77" s="51">
        <f t="shared" si="44"/>
        <v>43754</v>
      </c>
      <c r="H77" s="51">
        <f t="shared" si="44"/>
        <v>43755</v>
      </c>
      <c r="I77" s="51">
        <f t="shared" si="44"/>
        <v>43756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43750</v>
      </c>
      <c r="D107" s="51">
        <f t="shared" ref="D107:I107" si="61">C107+1</f>
        <v>43751</v>
      </c>
      <c r="E107" s="51">
        <f t="shared" si="61"/>
        <v>43752</v>
      </c>
      <c r="F107" s="51">
        <f t="shared" si="61"/>
        <v>43753</v>
      </c>
      <c r="G107" s="51">
        <f t="shared" si="61"/>
        <v>43754</v>
      </c>
      <c r="H107" s="51">
        <f t="shared" si="61"/>
        <v>43755</v>
      </c>
      <c r="I107" s="51">
        <f t="shared" si="61"/>
        <v>43756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43750</v>
      </c>
      <c r="D123" s="51">
        <f t="shared" ref="D123:I123" si="72">C123+1</f>
        <v>43751</v>
      </c>
      <c r="E123" s="51">
        <f t="shared" si="72"/>
        <v>43752</v>
      </c>
      <c r="F123" s="51">
        <f t="shared" si="72"/>
        <v>43753</v>
      </c>
      <c r="G123" s="51">
        <f t="shared" si="72"/>
        <v>43754</v>
      </c>
      <c r="H123" s="51">
        <f t="shared" si="72"/>
        <v>43755</v>
      </c>
      <c r="I123" s="51">
        <f t="shared" si="72"/>
        <v>43756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0.8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24</v>
      </c>
      <c r="D140" s="29">
        <v>24</v>
      </c>
      <c r="E140" s="29">
        <v>24</v>
      </c>
      <c r="F140" s="29">
        <v>24</v>
      </c>
      <c r="G140" s="29">
        <v>24</v>
      </c>
      <c r="H140" s="29">
        <v>24</v>
      </c>
      <c r="I140" s="29">
        <v>24</v>
      </c>
      <c r="J140" s="35">
        <f t="shared" si="83"/>
        <v>168</v>
      </c>
      <c r="K140" s="35">
        <v>0</v>
      </c>
    </row>
    <row r="141" spans="1:14" x14ac:dyDescent="0.2">
      <c r="A141" s="12"/>
      <c r="B141" s="13" t="s">
        <v>14</v>
      </c>
      <c r="C141" s="29">
        <v>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35">
        <f t="shared" si="83"/>
        <v>0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24</v>
      </c>
      <c r="D144" s="30">
        <f t="shared" si="84"/>
        <v>24</v>
      </c>
      <c r="E144" s="30">
        <f t="shared" si="84"/>
        <v>24</v>
      </c>
      <c r="F144" s="30">
        <f t="shared" si="84"/>
        <v>24</v>
      </c>
      <c r="G144" s="30">
        <f t="shared" si="84"/>
        <v>24</v>
      </c>
      <c r="H144" s="30">
        <f t="shared" si="84"/>
        <v>24</v>
      </c>
      <c r="I144" s="30">
        <f t="shared" si="84"/>
        <v>24</v>
      </c>
      <c r="J144" s="36">
        <f t="shared" si="83"/>
        <v>168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0</v>
      </c>
      <c r="D145" s="30">
        <f t="shared" si="85"/>
        <v>0</v>
      </c>
      <c r="E145" s="30">
        <f t="shared" si="85"/>
        <v>0</v>
      </c>
      <c r="F145" s="30">
        <f t="shared" si="85"/>
        <v>0</v>
      </c>
      <c r="G145" s="30">
        <f t="shared" si="85"/>
        <v>0</v>
      </c>
      <c r="H145" s="30">
        <f t="shared" si="85"/>
        <v>0</v>
      </c>
      <c r="I145" s="30">
        <f t="shared" si="85"/>
        <v>0</v>
      </c>
      <c r="J145" s="36">
        <f t="shared" si="83"/>
        <v>0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0</v>
      </c>
      <c r="D146" s="42">
        <f t="shared" ref="D146:I146" si="86">(D139-D140-D142-D143)/D139</f>
        <v>0</v>
      </c>
      <c r="E146" s="42">
        <f t="shared" si="86"/>
        <v>0</v>
      </c>
      <c r="F146" s="42">
        <f t="shared" si="86"/>
        <v>0</v>
      </c>
      <c r="G146" s="42">
        <f t="shared" si="86"/>
        <v>0</v>
      </c>
      <c r="H146" s="42">
        <f t="shared" si="86"/>
        <v>0</v>
      </c>
      <c r="I146" s="42">
        <f t="shared" si="86"/>
        <v>0</v>
      </c>
      <c r="J146" s="43">
        <f t="shared" ref="J146:K146" si="87">(J139-J140-J142-J143)/J139</f>
        <v>0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79">
        <f>AVERAGE(J188,J174,J160,J146,J132,J116)</f>
        <v>0.83333333333333337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179"/>
  <dimension ref="A1:O200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.7109375" style="4" bestFit="1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Week42!F1+1</f>
        <v>43</v>
      </c>
      <c r="G1" s="62">
        <f>Week42!G1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Week42!I3+1</f>
        <v>43757</v>
      </c>
      <c r="D3" s="51">
        <f t="shared" ref="D3:I3" si="0">C3+1</f>
        <v>43758</v>
      </c>
      <c r="E3" s="51">
        <f t="shared" si="0"/>
        <v>43759</v>
      </c>
      <c r="F3" s="51">
        <f t="shared" si="0"/>
        <v>43760</v>
      </c>
      <c r="G3" s="51">
        <f t="shared" si="0"/>
        <v>43761</v>
      </c>
      <c r="H3" s="51">
        <f t="shared" si="0"/>
        <v>43762</v>
      </c>
      <c r="I3" s="51">
        <f t="shared" si="0"/>
        <v>43763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  <c r="O10" s="53">
        <f>AVERAGE(J12,J26,J40,J56,J70,J86,J100)</f>
        <v>0.99602891156462581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43757</v>
      </c>
      <c r="D47" s="51">
        <f t="shared" ref="D47:I47" si="27">C47+1</f>
        <v>43758</v>
      </c>
      <c r="E47" s="51">
        <f t="shared" si="27"/>
        <v>43759</v>
      </c>
      <c r="F47" s="51">
        <f t="shared" si="27"/>
        <v>43760</v>
      </c>
      <c r="G47" s="51">
        <f t="shared" si="27"/>
        <v>43761</v>
      </c>
      <c r="H47" s="51">
        <f t="shared" si="27"/>
        <v>43762</v>
      </c>
      <c r="I47" s="51">
        <f t="shared" si="27"/>
        <v>43763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0.98610119047619049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0.98610119047619049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4.67</v>
      </c>
      <c r="G64" s="29">
        <v>0</v>
      </c>
      <c r="H64" s="29">
        <v>0</v>
      </c>
      <c r="I64" s="29">
        <v>0</v>
      </c>
      <c r="J64" s="35">
        <f t="shared" si="36"/>
        <v>4.67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4.67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4.67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19.329999999999998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163.32999999999998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0.80541666666666656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0.97220238095238098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0.80541666666666656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0.97220238095238098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0.80541666666666656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0.97220238095238098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43757</v>
      </c>
      <c r="D77" s="51">
        <f t="shared" ref="D77:I77" si="44">C77+1</f>
        <v>43758</v>
      </c>
      <c r="E77" s="51">
        <f t="shared" si="44"/>
        <v>43759</v>
      </c>
      <c r="F77" s="51">
        <f t="shared" si="44"/>
        <v>43760</v>
      </c>
      <c r="G77" s="51">
        <f t="shared" si="44"/>
        <v>43761</v>
      </c>
      <c r="H77" s="51">
        <f t="shared" si="44"/>
        <v>43762</v>
      </c>
      <c r="I77" s="51">
        <f t="shared" si="44"/>
        <v>43763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4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4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4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4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4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4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  <c r="N102" s="53">
        <f>AVERAGE(J100,J86,J70,J56,J40,J26,J12)</f>
        <v>0.99602891156462581</v>
      </c>
    </row>
    <row r="103" spans="1:14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4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4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4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4" ht="13.5" thickTop="1" x14ac:dyDescent="0.2">
      <c r="A107" s="21"/>
      <c r="B107" s="5"/>
      <c r="C107" s="51">
        <f>C77</f>
        <v>43757</v>
      </c>
      <c r="D107" s="51">
        <f t="shared" ref="D107:I107" si="61">C107+1</f>
        <v>43758</v>
      </c>
      <c r="E107" s="51">
        <f t="shared" si="61"/>
        <v>43759</v>
      </c>
      <c r="F107" s="51">
        <f t="shared" si="61"/>
        <v>43760</v>
      </c>
      <c r="G107" s="51">
        <f t="shared" si="61"/>
        <v>43761</v>
      </c>
      <c r="H107" s="51">
        <f t="shared" si="61"/>
        <v>43762</v>
      </c>
      <c r="I107" s="51">
        <f t="shared" si="61"/>
        <v>43763</v>
      </c>
      <c r="J107" s="20" t="s">
        <v>12</v>
      </c>
      <c r="K107" s="20"/>
      <c r="M107" s="31"/>
    </row>
    <row r="108" spans="1:14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4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4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4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4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>(J109-J110-J112-J113)/J109</f>
        <v>1</v>
      </c>
      <c r="K116" s="43">
        <f>(K109-K110-K112-K113)/K109</f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6">(C109-C110-C112-C113-C111)/C109</f>
        <v>0</v>
      </c>
      <c r="D117" s="42">
        <f t="shared" si="66"/>
        <v>0</v>
      </c>
      <c r="E117" s="42">
        <f t="shared" si="66"/>
        <v>0</v>
      </c>
      <c r="F117" s="42">
        <f t="shared" si="66"/>
        <v>0</v>
      </c>
      <c r="G117" s="42">
        <f t="shared" si="66"/>
        <v>0</v>
      </c>
      <c r="H117" s="42">
        <f t="shared" si="66"/>
        <v>0</v>
      </c>
      <c r="I117" s="46">
        <f t="shared" si="66"/>
        <v>0</v>
      </c>
      <c r="J117" s="52">
        <f>(J109-J110-J112-J113-J111)/J109</f>
        <v>0</v>
      </c>
      <c r="K117" s="47">
        <f>(K109-K110-K112-K113-K111)/K109</f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7">IF(C119&lt;1,C109,C109-C110-C111-C112-C113/C119)/24</f>
        <v>1</v>
      </c>
      <c r="D120" s="58">
        <f t="shared" si="67"/>
        <v>1</v>
      </c>
      <c r="E120" s="58">
        <f t="shared" si="67"/>
        <v>1</v>
      </c>
      <c r="F120" s="58">
        <f t="shared" si="67"/>
        <v>1</v>
      </c>
      <c r="G120" s="58">
        <f t="shared" si="67"/>
        <v>1</v>
      </c>
      <c r="H120" s="58">
        <f t="shared" si="67"/>
        <v>1</v>
      </c>
      <c r="I120" s="59">
        <f t="shared" si="67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68">IF(C118=0,C117,((C109-C110-C112-C113-C111)/C109)/C118)</f>
        <v>0</v>
      </c>
      <c r="D121" s="25">
        <f t="shared" si="68"/>
        <v>0</v>
      </c>
      <c r="E121" s="25">
        <f t="shared" si="68"/>
        <v>0</v>
      </c>
      <c r="F121" s="25">
        <f t="shared" si="68"/>
        <v>0</v>
      </c>
      <c r="G121" s="25">
        <f t="shared" si="68"/>
        <v>0</v>
      </c>
      <c r="H121" s="25">
        <f t="shared" si="68"/>
        <v>0</v>
      </c>
      <c r="I121" s="45">
        <f t="shared" si="68"/>
        <v>0</v>
      </c>
      <c r="J121" s="44">
        <f t="shared" ref="J121:K121" si="69">IF(J118=0,J117,((J109-J110-J112-J113-J111)/J109)/J118)</f>
        <v>0</v>
      </c>
      <c r="K121" s="44">
        <f t="shared" si="69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43757</v>
      </c>
      <c r="D123" s="51">
        <f t="shared" ref="D123:I123" si="70">C123+1</f>
        <v>43758</v>
      </c>
      <c r="E123" s="51">
        <f t="shared" si="70"/>
        <v>43759</v>
      </c>
      <c r="F123" s="51">
        <f t="shared" si="70"/>
        <v>43760</v>
      </c>
      <c r="G123" s="51">
        <f t="shared" si="70"/>
        <v>43761</v>
      </c>
      <c r="H123" s="51">
        <f t="shared" si="70"/>
        <v>43762</v>
      </c>
      <c r="I123" s="51">
        <f t="shared" si="70"/>
        <v>43763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1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3.15</v>
      </c>
      <c r="H126" s="29">
        <v>0</v>
      </c>
      <c r="I126" s="29">
        <v>0</v>
      </c>
      <c r="J126" s="35">
        <f t="shared" si="71"/>
        <v>3.15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f>24-3.15</f>
        <v>20.85</v>
      </c>
      <c r="H127" s="29">
        <v>24</v>
      </c>
      <c r="I127" s="29">
        <v>24</v>
      </c>
      <c r="J127" s="35">
        <f t="shared" si="71"/>
        <v>164.85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2">C126+C128+C129</f>
        <v>0</v>
      </c>
      <c r="D130" s="30">
        <f t="shared" si="72"/>
        <v>0</v>
      </c>
      <c r="E130" s="30">
        <f t="shared" si="72"/>
        <v>0</v>
      </c>
      <c r="F130" s="30">
        <f t="shared" si="72"/>
        <v>0</v>
      </c>
      <c r="G130" s="30">
        <f t="shared" si="72"/>
        <v>3.15</v>
      </c>
      <c r="H130" s="30">
        <f t="shared" si="72"/>
        <v>0</v>
      </c>
      <c r="I130" s="30">
        <f t="shared" si="72"/>
        <v>0</v>
      </c>
      <c r="J130" s="36">
        <f t="shared" si="71"/>
        <v>3.15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3">C125-C130</f>
        <v>24</v>
      </c>
      <c r="D131" s="30">
        <f t="shared" si="73"/>
        <v>24</v>
      </c>
      <c r="E131" s="30">
        <f t="shared" si="73"/>
        <v>24</v>
      </c>
      <c r="F131" s="30">
        <f t="shared" si="73"/>
        <v>24</v>
      </c>
      <c r="G131" s="30">
        <f t="shared" si="73"/>
        <v>20.85</v>
      </c>
      <c r="H131" s="30">
        <f t="shared" si="73"/>
        <v>24</v>
      </c>
      <c r="I131" s="30">
        <f t="shared" si="73"/>
        <v>24</v>
      </c>
      <c r="J131" s="36">
        <f t="shared" si="71"/>
        <v>164.85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4">(D125-D126-D128-D129)/D125</f>
        <v>1</v>
      </c>
      <c r="E132" s="42">
        <f t="shared" si="74"/>
        <v>1</v>
      </c>
      <c r="F132" s="42">
        <f t="shared" si="74"/>
        <v>1</v>
      </c>
      <c r="G132" s="42">
        <f t="shared" si="74"/>
        <v>0.86875000000000002</v>
      </c>
      <c r="H132" s="42">
        <f t="shared" si="74"/>
        <v>1</v>
      </c>
      <c r="I132" s="42">
        <f t="shared" si="74"/>
        <v>1</v>
      </c>
      <c r="J132" s="43">
        <f t="shared" ref="J132:K132" si="75">(J125-J126-J128-J129)/J125</f>
        <v>0.98124999999999996</v>
      </c>
      <c r="K132" s="43">
        <f t="shared" si="75"/>
        <v>1</v>
      </c>
      <c r="L132" s="53">
        <f>AVERAGE(J132,J146,J160,J174,J188)</f>
        <v>0.88099999999999989</v>
      </c>
      <c r="N132" s="31"/>
    </row>
    <row r="133" spans="1:14" x14ac:dyDescent="0.2">
      <c r="A133" s="14"/>
      <c r="B133" s="38" t="s">
        <v>19</v>
      </c>
      <c r="C133" s="42">
        <f t="shared" ref="C133:I133" si="76">(C125-C126-C128-C129-C127)/C125</f>
        <v>0</v>
      </c>
      <c r="D133" s="42">
        <f t="shared" si="76"/>
        <v>0</v>
      </c>
      <c r="E133" s="42">
        <f t="shared" si="76"/>
        <v>0</v>
      </c>
      <c r="F133" s="42">
        <f t="shared" si="76"/>
        <v>0</v>
      </c>
      <c r="G133" s="42">
        <f t="shared" si="76"/>
        <v>0</v>
      </c>
      <c r="H133" s="42">
        <f t="shared" si="76"/>
        <v>0</v>
      </c>
      <c r="I133" s="46">
        <f t="shared" si="76"/>
        <v>0</v>
      </c>
      <c r="J133" s="52">
        <f t="shared" ref="J133:K133" si="77">(J125-J126-J128-J129-J127)/J125</f>
        <v>0</v>
      </c>
      <c r="K133" s="47">
        <f t="shared" si="77"/>
        <v>1</v>
      </c>
      <c r="L133" s="53">
        <f>AVERAGE(J133,J147,J161,J175,J189)</f>
        <v>-8.5714285714285729E-2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78">IF(C135&lt;1,C125,C125-C126-C127-C128-C129/C135)/24</f>
        <v>1</v>
      </c>
      <c r="D136" s="58">
        <f t="shared" si="78"/>
        <v>1</v>
      </c>
      <c r="E136" s="58">
        <f t="shared" si="78"/>
        <v>1</v>
      </c>
      <c r="F136" s="58">
        <f t="shared" si="78"/>
        <v>1</v>
      </c>
      <c r="G136" s="58">
        <f t="shared" si="78"/>
        <v>1</v>
      </c>
      <c r="H136" s="58">
        <f t="shared" si="78"/>
        <v>1</v>
      </c>
      <c r="I136" s="59">
        <f t="shared" si="7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79">IF(C134=0,C133,((C125-C126-C128-C129-C127)/C125)/C134)</f>
        <v>0</v>
      </c>
      <c r="D137" s="25">
        <f t="shared" si="79"/>
        <v>0</v>
      </c>
      <c r="E137" s="25">
        <f t="shared" si="79"/>
        <v>0</v>
      </c>
      <c r="F137" s="25">
        <f t="shared" si="79"/>
        <v>0</v>
      </c>
      <c r="G137" s="25">
        <f t="shared" si="79"/>
        <v>0</v>
      </c>
      <c r="H137" s="25">
        <f t="shared" si="79"/>
        <v>0</v>
      </c>
      <c r="I137" s="45">
        <f t="shared" si="79"/>
        <v>0</v>
      </c>
      <c r="J137" s="44">
        <f t="shared" ref="J137:K137" si="80">IF(J134=0,J133,((J125-J126-J128-J129-J127)/J125)/J134)</f>
        <v>0</v>
      </c>
      <c r="K137" s="44">
        <f t="shared" si="8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2">C140+C142+C143</f>
        <v>0</v>
      </c>
      <c r="D144" s="30">
        <f t="shared" si="82"/>
        <v>0</v>
      </c>
      <c r="E144" s="30">
        <f t="shared" si="82"/>
        <v>0</v>
      </c>
      <c r="F144" s="30">
        <f t="shared" si="82"/>
        <v>0</v>
      </c>
      <c r="G144" s="30">
        <f t="shared" si="82"/>
        <v>0</v>
      </c>
      <c r="H144" s="30">
        <f t="shared" si="82"/>
        <v>0</v>
      </c>
      <c r="I144" s="30">
        <f t="shared" si="82"/>
        <v>0</v>
      </c>
      <c r="J144" s="36">
        <f t="shared" si="8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3">C139-C144</f>
        <v>24</v>
      </c>
      <c r="D145" s="30">
        <f t="shared" si="83"/>
        <v>24</v>
      </c>
      <c r="E145" s="30">
        <f t="shared" si="83"/>
        <v>24</v>
      </c>
      <c r="F145" s="30">
        <f t="shared" si="83"/>
        <v>24</v>
      </c>
      <c r="G145" s="30">
        <f t="shared" si="83"/>
        <v>24</v>
      </c>
      <c r="H145" s="30">
        <f t="shared" si="83"/>
        <v>24</v>
      </c>
      <c r="I145" s="30">
        <f t="shared" si="83"/>
        <v>24</v>
      </c>
      <c r="J145" s="36">
        <f t="shared" si="8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4">(D139-D140-D142-D143)/D139</f>
        <v>1</v>
      </c>
      <c r="E146" s="42">
        <f t="shared" si="84"/>
        <v>1</v>
      </c>
      <c r="F146" s="42">
        <f t="shared" si="84"/>
        <v>1</v>
      </c>
      <c r="G146" s="42">
        <f t="shared" si="84"/>
        <v>1</v>
      </c>
      <c r="H146" s="42">
        <f t="shared" si="84"/>
        <v>1</v>
      </c>
      <c r="I146" s="42">
        <f t="shared" si="84"/>
        <v>1</v>
      </c>
      <c r="J146" s="43">
        <f t="shared" ref="J146:K146" si="85">(J139-J140-J142-J143)/J139</f>
        <v>1</v>
      </c>
      <c r="K146" s="43">
        <f t="shared" si="85"/>
        <v>1</v>
      </c>
    </row>
    <row r="147" spans="1:13" x14ac:dyDescent="0.2">
      <c r="A147" s="14"/>
      <c r="B147" s="38" t="s">
        <v>19</v>
      </c>
      <c r="C147" s="42">
        <f t="shared" ref="C147:I147" si="86">(C139-C140-C142-C143-C141)/C139</f>
        <v>0</v>
      </c>
      <c r="D147" s="42">
        <f t="shared" si="86"/>
        <v>0</v>
      </c>
      <c r="E147" s="42">
        <f t="shared" si="86"/>
        <v>0</v>
      </c>
      <c r="F147" s="42">
        <f t="shared" si="86"/>
        <v>0</v>
      </c>
      <c r="G147" s="42">
        <f t="shared" si="86"/>
        <v>0</v>
      </c>
      <c r="H147" s="42">
        <f t="shared" si="86"/>
        <v>0</v>
      </c>
      <c r="I147" s="46">
        <f t="shared" si="86"/>
        <v>0</v>
      </c>
      <c r="J147" s="52">
        <f t="shared" ref="J147:K147" si="87">(J139-J140-J142-J143-J141)/J139</f>
        <v>0</v>
      </c>
      <c r="K147" s="47">
        <f t="shared" si="8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88">IF(C149&lt;1,C139,C139-C140-C141-C142-C143/C149)/24</f>
        <v>1</v>
      </c>
      <c r="D150" s="58">
        <f t="shared" si="88"/>
        <v>1</v>
      </c>
      <c r="E150" s="58">
        <f t="shared" si="88"/>
        <v>1</v>
      </c>
      <c r="F150" s="58">
        <f t="shared" si="88"/>
        <v>1</v>
      </c>
      <c r="G150" s="58">
        <f t="shared" si="88"/>
        <v>1</v>
      </c>
      <c r="H150" s="58">
        <f t="shared" si="88"/>
        <v>1</v>
      </c>
      <c r="I150" s="59">
        <f t="shared" si="8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89">IF(C148=0,C147,((C139-C140-C142-C143-C141)/C139)/C148)</f>
        <v>0</v>
      </c>
      <c r="D151" s="25">
        <f t="shared" si="89"/>
        <v>0</v>
      </c>
      <c r="E151" s="25">
        <f t="shared" si="89"/>
        <v>0</v>
      </c>
      <c r="F151" s="25">
        <f t="shared" si="89"/>
        <v>0</v>
      </c>
      <c r="G151" s="25">
        <f t="shared" si="89"/>
        <v>0</v>
      </c>
      <c r="H151" s="25">
        <f t="shared" si="89"/>
        <v>0</v>
      </c>
      <c r="I151" s="45">
        <f t="shared" si="89"/>
        <v>0</v>
      </c>
      <c r="J151" s="44">
        <f t="shared" ref="J151:K151" si="90">IF(J148=0,J147,((J139-J140-J142-J143-J141)/J139)/J148)</f>
        <v>0</v>
      </c>
      <c r="K151" s="44">
        <f t="shared" si="9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15.45</v>
      </c>
      <c r="G154" s="29">
        <v>24</v>
      </c>
      <c r="H154" s="29">
        <v>24</v>
      </c>
      <c r="I154" s="29">
        <v>24</v>
      </c>
      <c r="J154" s="35">
        <f t="shared" si="91"/>
        <v>87.45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f>24-F154</f>
        <v>8.5500000000000007</v>
      </c>
      <c r="G155" s="29">
        <v>24</v>
      </c>
      <c r="H155" s="29">
        <v>24</v>
      </c>
      <c r="I155" s="29">
        <v>24</v>
      </c>
      <c r="J155" s="35">
        <f t="shared" si="91"/>
        <v>152.55000000000001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2">C154+C156+C157</f>
        <v>0</v>
      </c>
      <c r="D158" s="30">
        <f t="shared" si="92"/>
        <v>0</v>
      </c>
      <c r="E158" s="30">
        <f t="shared" si="92"/>
        <v>0</v>
      </c>
      <c r="F158" s="30">
        <f t="shared" si="92"/>
        <v>15.45</v>
      </c>
      <c r="G158" s="30">
        <f t="shared" si="92"/>
        <v>24</v>
      </c>
      <c r="H158" s="30">
        <f t="shared" si="92"/>
        <v>24</v>
      </c>
      <c r="I158" s="30">
        <f t="shared" si="92"/>
        <v>24</v>
      </c>
      <c r="J158" s="36">
        <f t="shared" si="91"/>
        <v>87.45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3">C153-C158</f>
        <v>24</v>
      </c>
      <c r="D159" s="30">
        <f t="shared" si="93"/>
        <v>24</v>
      </c>
      <c r="E159" s="30">
        <f t="shared" si="93"/>
        <v>24</v>
      </c>
      <c r="F159" s="30">
        <f t="shared" si="93"/>
        <v>8.5500000000000007</v>
      </c>
      <c r="G159" s="30">
        <f t="shared" si="93"/>
        <v>0</v>
      </c>
      <c r="H159" s="30">
        <f t="shared" si="93"/>
        <v>0</v>
      </c>
      <c r="I159" s="30">
        <f t="shared" si="93"/>
        <v>0</v>
      </c>
      <c r="J159" s="36">
        <f t="shared" si="91"/>
        <v>80.55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4">(D153-D154-D156-D157)/D153</f>
        <v>1</v>
      </c>
      <c r="E160" s="42">
        <f t="shared" si="94"/>
        <v>1</v>
      </c>
      <c r="F160" s="42">
        <f t="shared" si="94"/>
        <v>0.35625000000000001</v>
      </c>
      <c r="G160" s="42">
        <f t="shared" si="94"/>
        <v>0</v>
      </c>
      <c r="H160" s="42">
        <f t="shared" si="94"/>
        <v>0</v>
      </c>
      <c r="I160" s="42">
        <f t="shared" si="94"/>
        <v>0</v>
      </c>
      <c r="J160" s="43">
        <f t="shared" ref="J160:K160" si="95">(J153-J154-J156-J157)/J153</f>
        <v>0.47946428571428568</v>
      </c>
      <c r="K160" s="43">
        <f t="shared" si="95"/>
        <v>1</v>
      </c>
    </row>
    <row r="161" spans="1:15" x14ac:dyDescent="0.2">
      <c r="A161" s="14"/>
      <c r="B161" s="38" t="s">
        <v>19</v>
      </c>
      <c r="C161" s="42">
        <f t="shared" ref="C161:I161" si="96">(C153-C154-C156-C157-C155)/C153</f>
        <v>0</v>
      </c>
      <c r="D161" s="42">
        <f t="shared" si="96"/>
        <v>0</v>
      </c>
      <c r="E161" s="42">
        <f t="shared" si="96"/>
        <v>0</v>
      </c>
      <c r="F161" s="42">
        <f t="shared" si="96"/>
        <v>0</v>
      </c>
      <c r="G161" s="42">
        <f t="shared" si="96"/>
        <v>-1</v>
      </c>
      <c r="H161" s="42">
        <f t="shared" si="96"/>
        <v>-1</v>
      </c>
      <c r="I161" s="46">
        <f t="shared" si="96"/>
        <v>-1</v>
      </c>
      <c r="J161" s="52">
        <f t="shared" ref="J161:K161" si="97">(J153-J154-J156-J157-J155)/J153</f>
        <v>-0.42857142857142866</v>
      </c>
      <c r="K161" s="47">
        <f t="shared" si="9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98">IF(C163&lt;1,C153,C153-C154-C155-C156-C157/C163)/24</f>
        <v>1</v>
      </c>
      <c r="D164" s="58">
        <f t="shared" si="98"/>
        <v>1</v>
      </c>
      <c r="E164" s="58">
        <f t="shared" si="98"/>
        <v>1</v>
      </c>
      <c r="F164" s="58">
        <f t="shared" si="98"/>
        <v>1</v>
      </c>
      <c r="G164" s="58">
        <f t="shared" si="98"/>
        <v>1</v>
      </c>
      <c r="H164" s="58">
        <f t="shared" si="98"/>
        <v>1</v>
      </c>
      <c r="I164" s="59">
        <f t="shared" si="9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99">IF(C162=0,C161,((C153-C154-C156-C157-C155)/C153)/C162)</f>
        <v>0</v>
      </c>
      <c r="D165" s="25">
        <f t="shared" si="99"/>
        <v>0</v>
      </c>
      <c r="E165" s="25">
        <f t="shared" si="99"/>
        <v>0</v>
      </c>
      <c r="F165" s="25">
        <f t="shared" si="99"/>
        <v>0</v>
      </c>
      <c r="G165" s="25">
        <f t="shared" si="99"/>
        <v>-1</v>
      </c>
      <c r="H165" s="25">
        <f t="shared" si="99"/>
        <v>-1</v>
      </c>
      <c r="I165" s="45">
        <f t="shared" si="99"/>
        <v>-1</v>
      </c>
      <c r="J165" s="44">
        <f t="shared" ref="J165:K165" si="100">IF(J162=0,J161,((J153-J154-J156-J157-J155)/J153)/J162)</f>
        <v>-0.42857142857142866</v>
      </c>
      <c r="K165" s="44">
        <f t="shared" si="10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4.3</v>
      </c>
      <c r="H168" s="29">
        <v>0</v>
      </c>
      <c r="I168" s="29">
        <v>0</v>
      </c>
      <c r="J168" s="35">
        <f t="shared" si="101"/>
        <v>4.3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f>24-4.3</f>
        <v>19.7</v>
      </c>
      <c r="H169" s="29">
        <v>24</v>
      </c>
      <c r="I169" s="29">
        <v>24</v>
      </c>
      <c r="J169" s="35">
        <f t="shared" si="101"/>
        <v>163.69999999999999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2">C168+C170+C171</f>
        <v>0</v>
      </c>
      <c r="D172" s="30">
        <f t="shared" si="102"/>
        <v>0</v>
      </c>
      <c r="E172" s="30">
        <f t="shared" si="102"/>
        <v>0</v>
      </c>
      <c r="F172" s="30">
        <f t="shared" si="102"/>
        <v>0</v>
      </c>
      <c r="G172" s="30">
        <f t="shared" si="102"/>
        <v>4.3</v>
      </c>
      <c r="H172" s="30">
        <f t="shared" si="102"/>
        <v>0</v>
      </c>
      <c r="I172" s="30">
        <f t="shared" si="102"/>
        <v>0</v>
      </c>
      <c r="J172" s="36">
        <f t="shared" si="101"/>
        <v>4.3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3">C167-C172</f>
        <v>24</v>
      </c>
      <c r="D173" s="30">
        <f t="shared" si="103"/>
        <v>24</v>
      </c>
      <c r="E173" s="30">
        <f t="shared" si="103"/>
        <v>24</v>
      </c>
      <c r="F173" s="30">
        <f t="shared" si="103"/>
        <v>24</v>
      </c>
      <c r="G173" s="30">
        <f t="shared" si="103"/>
        <v>19.7</v>
      </c>
      <c r="H173" s="30">
        <f t="shared" si="103"/>
        <v>24</v>
      </c>
      <c r="I173" s="30">
        <f t="shared" si="103"/>
        <v>24</v>
      </c>
      <c r="J173" s="36">
        <f t="shared" si="101"/>
        <v>163.69999999999999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4">(D167-D168-D170-D171)/D167</f>
        <v>1</v>
      </c>
      <c r="E174" s="42">
        <f t="shared" si="104"/>
        <v>1</v>
      </c>
      <c r="F174" s="42">
        <f t="shared" si="104"/>
        <v>1</v>
      </c>
      <c r="G174" s="42">
        <f t="shared" si="104"/>
        <v>0.8208333333333333</v>
      </c>
      <c r="H174" s="42">
        <f t="shared" si="104"/>
        <v>1</v>
      </c>
      <c r="I174" s="42">
        <f t="shared" si="104"/>
        <v>1</v>
      </c>
      <c r="J174" s="43">
        <f t="shared" ref="J174:K174" si="105">(J167-J168-J170-J171)/J167</f>
        <v>0.97440476190476188</v>
      </c>
      <c r="K174" s="43">
        <f t="shared" si="105"/>
        <v>1</v>
      </c>
    </row>
    <row r="175" spans="1:15" x14ac:dyDescent="0.2">
      <c r="A175" s="14"/>
      <c r="B175" s="38" t="s">
        <v>19</v>
      </c>
      <c r="C175" s="42">
        <f t="shared" ref="C175:I175" si="106">(C167-C168-C170-C171-C169)/C167</f>
        <v>0</v>
      </c>
      <c r="D175" s="42">
        <f t="shared" si="106"/>
        <v>0</v>
      </c>
      <c r="E175" s="42">
        <f t="shared" si="106"/>
        <v>0</v>
      </c>
      <c r="F175" s="42">
        <f t="shared" si="106"/>
        <v>0</v>
      </c>
      <c r="G175" s="42">
        <f t="shared" si="106"/>
        <v>0</v>
      </c>
      <c r="H175" s="42">
        <f t="shared" si="106"/>
        <v>0</v>
      </c>
      <c r="I175" s="46">
        <f t="shared" si="106"/>
        <v>0</v>
      </c>
      <c r="J175" s="52">
        <f t="shared" ref="J175:K175" si="107">(J167-J168-J170-J171-J169)/J167</f>
        <v>0</v>
      </c>
      <c r="K175" s="47">
        <f t="shared" si="10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08">IF(C177&lt;1,C167,C167-C168-C169-C170-C171/C177)/24</f>
        <v>1</v>
      </c>
      <c r="D178" s="58">
        <f t="shared" si="108"/>
        <v>1</v>
      </c>
      <c r="E178" s="58">
        <f t="shared" si="108"/>
        <v>1</v>
      </c>
      <c r="F178" s="58">
        <f t="shared" si="108"/>
        <v>1</v>
      </c>
      <c r="G178" s="58">
        <f t="shared" si="108"/>
        <v>1</v>
      </c>
      <c r="H178" s="58">
        <f t="shared" si="108"/>
        <v>1</v>
      </c>
      <c r="I178" s="59">
        <f t="shared" si="10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09">IF(C176=0,C175,((C167-C168-C170-C171-C169)/C167)/C176)</f>
        <v>0</v>
      </c>
      <c r="D179" s="25">
        <f t="shared" si="109"/>
        <v>0</v>
      </c>
      <c r="E179" s="25">
        <f t="shared" si="109"/>
        <v>0</v>
      </c>
      <c r="F179" s="25">
        <f t="shared" si="109"/>
        <v>0</v>
      </c>
      <c r="G179" s="25">
        <f t="shared" si="109"/>
        <v>0</v>
      </c>
      <c r="H179" s="25">
        <f t="shared" si="109"/>
        <v>0</v>
      </c>
      <c r="I179" s="45">
        <f t="shared" si="109"/>
        <v>0</v>
      </c>
      <c r="J179" s="44">
        <f t="shared" ref="J179:K179" si="110">IF(J176=0,J175,((J167-J168-J170-J171-J169)/J167)/J176)</f>
        <v>0</v>
      </c>
      <c r="K179" s="44">
        <f t="shared" si="11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5.0599999999999996</v>
      </c>
      <c r="G182" s="29">
        <v>0</v>
      </c>
      <c r="H182" s="29">
        <v>0</v>
      </c>
      <c r="I182" s="29">
        <v>0</v>
      </c>
      <c r="J182" s="35">
        <f t="shared" si="111"/>
        <v>5.0599999999999996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f>24-5.06</f>
        <v>18.940000000000001</v>
      </c>
      <c r="G183" s="29">
        <v>24</v>
      </c>
      <c r="H183" s="29">
        <v>24</v>
      </c>
      <c r="I183" s="29">
        <v>24</v>
      </c>
      <c r="J183" s="35">
        <f t="shared" si="111"/>
        <v>162.94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2">C182+C184+C185</f>
        <v>0</v>
      </c>
      <c r="D186" s="30">
        <f t="shared" si="112"/>
        <v>0</v>
      </c>
      <c r="E186" s="30">
        <f t="shared" si="112"/>
        <v>0</v>
      </c>
      <c r="F186" s="30">
        <f t="shared" si="112"/>
        <v>5.0599999999999996</v>
      </c>
      <c r="G186" s="30">
        <f t="shared" si="112"/>
        <v>0</v>
      </c>
      <c r="H186" s="30">
        <f t="shared" si="112"/>
        <v>0</v>
      </c>
      <c r="I186" s="30">
        <f t="shared" si="112"/>
        <v>0</v>
      </c>
      <c r="J186" s="36">
        <f t="shared" si="111"/>
        <v>5.0599999999999996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3">C181-C186</f>
        <v>24</v>
      </c>
      <c r="D187" s="30">
        <f t="shared" si="113"/>
        <v>24</v>
      </c>
      <c r="E187" s="30">
        <f t="shared" si="113"/>
        <v>24</v>
      </c>
      <c r="F187" s="30">
        <f t="shared" si="113"/>
        <v>18.940000000000001</v>
      </c>
      <c r="G187" s="30">
        <f t="shared" si="113"/>
        <v>24</v>
      </c>
      <c r="H187" s="30">
        <f t="shared" si="113"/>
        <v>24</v>
      </c>
      <c r="I187" s="30">
        <f t="shared" si="113"/>
        <v>24</v>
      </c>
      <c r="J187" s="36">
        <f t="shared" si="111"/>
        <v>162.94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4">(D181-D182-D184-D185)/D181</f>
        <v>1</v>
      </c>
      <c r="E188" s="42">
        <f t="shared" si="114"/>
        <v>1</v>
      </c>
      <c r="F188" s="42">
        <f t="shared" si="114"/>
        <v>0.78916666666666668</v>
      </c>
      <c r="G188" s="42">
        <f t="shared" si="114"/>
        <v>1</v>
      </c>
      <c r="H188" s="42">
        <f t="shared" si="114"/>
        <v>1</v>
      </c>
      <c r="I188" s="42">
        <f t="shared" si="114"/>
        <v>1</v>
      </c>
      <c r="J188" s="43">
        <f t="shared" ref="J188:K188" si="115">(J181-J182-J184-J185)/J181</f>
        <v>0.9698809523809524</v>
      </c>
      <c r="K188" s="43">
        <f t="shared" si="115"/>
        <v>1</v>
      </c>
    </row>
    <row r="189" spans="1:13" x14ac:dyDescent="0.2">
      <c r="A189" s="14"/>
      <c r="B189" s="38" t="s">
        <v>19</v>
      </c>
      <c r="C189" s="42">
        <f t="shared" ref="C189:I189" si="116">(C181-C182-C184-C185-C183)/C181</f>
        <v>0</v>
      </c>
      <c r="D189" s="42">
        <f t="shared" si="116"/>
        <v>0</v>
      </c>
      <c r="E189" s="42">
        <f t="shared" si="116"/>
        <v>0</v>
      </c>
      <c r="F189" s="42">
        <f t="shared" si="116"/>
        <v>0</v>
      </c>
      <c r="G189" s="42">
        <f t="shared" si="116"/>
        <v>0</v>
      </c>
      <c r="H189" s="42">
        <f t="shared" si="116"/>
        <v>0</v>
      </c>
      <c r="I189" s="46">
        <f t="shared" si="116"/>
        <v>0</v>
      </c>
      <c r="J189" s="52">
        <f t="shared" ref="J189:K189" si="117">(J181-J182-J184-J185-J183)/J181</f>
        <v>0</v>
      </c>
      <c r="K189" s="47">
        <f t="shared" si="117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18">IF(C191&lt;1,C181,C181-C182-C183-C184-C185/C191)/24</f>
        <v>1</v>
      </c>
      <c r="D192" s="58">
        <f t="shared" si="118"/>
        <v>1</v>
      </c>
      <c r="E192" s="58">
        <f t="shared" si="118"/>
        <v>1</v>
      </c>
      <c r="F192" s="58">
        <f t="shared" si="118"/>
        <v>1</v>
      </c>
      <c r="G192" s="58">
        <f t="shared" si="118"/>
        <v>1</v>
      </c>
      <c r="H192" s="58">
        <f t="shared" si="118"/>
        <v>1</v>
      </c>
      <c r="I192" s="59">
        <f t="shared" si="11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19">IF(C190=0,C189,((C181-C182-C184-C185-C183)/C181)/C190)</f>
        <v>0</v>
      </c>
      <c r="D193" s="25">
        <f t="shared" si="119"/>
        <v>0</v>
      </c>
      <c r="E193" s="25">
        <f t="shared" si="119"/>
        <v>0</v>
      </c>
      <c r="F193" s="25">
        <f t="shared" si="119"/>
        <v>0</v>
      </c>
      <c r="G193" s="25">
        <f t="shared" si="119"/>
        <v>0</v>
      </c>
      <c r="H193" s="25">
        <f t="shared" si="119"/>
        <v>0</v>
      </c>
      <c r="I193" s="45">
        <f t="shared" si="119"/>
        <v>0</v>
      </c>
      <c r="J193" s="44">
        <f t="shared" ref="J193:K193" si="120">IF(J190=0,J189,((J181-J182-J184-J185-J183)/J181)/J190)</f>
        <v>0</v>
      </c>
      <c r="K193" s="44">
        <f t="shared" si="12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200" spans="1:11" x14ac:dyDescent="0.2">
      <c r="J200" s="53">
        <f>AVERAGE(J188,J174,J160,J146,J132,J116)</f>
        <v>0.90083333333333337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89"/>
  <dimension ref="A1:P196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3" x14ac:dyDescent="0.2">
      <c r="A1" s="62" t="s">
        <v>28</v>
      </c>
      <c r="B1" s="62"/>
      <c r="C1" s="62"/>
      <c r="D1" s="62"/>
      <c r="E1" s="62"/>
      <c r="F1" s="50">
        <f>Week43!F1+1</f>
        <v>44</v>
      </c>
      <c r="G1" s="62">
        <f>Week43!G1</f>
        <v>2019</v>
      </c>
      <c r="H1" s="62"/>
      <c r="I1" s="62"/>
    </row>
    <row r="2" spans="1:13" ht="13.5" thickBot="1" x14ac:dyDescent="0.25">
      <c r="M2" s="53"/>
    </row>
    <row r="3" spans="1:13" ht="13.5" thickTop="1" x14ac:dyDescent="0.2">
      <c r="A3" s="21"/>
      <c r="B3" s="5"/>
      <c r="C3" s="69">
        <f>Week43!I3+1</f>
        <v>43764</v>
      </c>
      <c r="D3" s="69">
        <f t="shared" ref="D3:I3" si="0">C3+1</f>
        <v>43765</v>
      </c>
      <c r="E3" s="69">
        <f t="shared" si="0"/>
        <v>43766</v>
      </c>
      <c r="F3" s="69">
        <f t="shared" si="0"/>
        <v>43767</v>
      </c>
      <c r="G3" s="69">
        <f t="shared" si="0"/>
        <v>43768</v>
      </c>
      <c r="H3" s="69">
        <f t="shared" si="0"/>
        <v>43769</v>
      </c>
      <c r="I3" s="69">
        <f t="shared" si="0"/>
        <v>43770</v>
      </c>
      <c r="J3" s="20" t="s">
        <v>12</v>
      </c>
      <c r="K3" s="20" t="s">
        <v>20</v>
      </c>
    </row>
    <row r="4" spans="1:13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3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3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3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3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3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3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3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3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0.99954365079365071</v>
      </c>
    </row>
    <row r="13" spans="1:13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0.99954365079365071</v>
      </c>
    </row>
    <row r="14" spans="1:13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3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3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0.39972619047619051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0.23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0.23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0.23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0.23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23.77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167.76999999999998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0.99041666666666661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0.99863095238095245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0.99041666666666661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0.99863095238095245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0.99041666666666661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0.99863095238095245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43764</v>
      </c>
      <c r="D47" s="51">
        <f t="shared" ref="D47:I47" si="27">C47+1</f>
        <v>43765</v>
      </c>
      <c r="E47" s="51">
        <f t="shared" si="27"/>
        <v>43766</v>
      </c>
      <c r="F47" s="51">
        <f t="shared" si="27"/>
        <v>43767</v>
      </c>
      <c r="G47" s="51">
        <f t="shared" si="27"/>
        <v>43768</v>
      </c>
      <c r="H47" s="51">
        <f t="shared" si="27"/>
        <v>43769</v>
      </c>
      <c r="I47" s="51">
        <f t="shared" si="27"/>
        <v>43770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4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4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4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4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4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4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  <c r="N54" s="4" t="s">
        <v>30</v>
      </c>
    </row>
    <row r="55" spans="1:14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  <c r="N55" s="4" t="e">
        <f>N54*350000</f>
        <v>#VALUE!</v>
      </c>
    </row>
    <row r="56" spans="1:14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4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4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4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4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4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4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4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4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5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  <c r="O65" s="53">
        <f>AVERAGE(J12,J26,J40,J56,J70,J86,J100)</f>
        <v>0.99967687074829936</v>
      </c>
    </row>
    <row r="66" spans="1:15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5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5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5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  <c r="N69" s="31">
        <f>F64+F50</f>
        <v>0</v>
      </c>
    </row>
    <row r="70" spans="1:15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5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5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5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5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5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5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5" ht="13.5" thickTop="1" x14ac:dyDescent="0.2">
      <c r="A77" s="21"/>
      <c r="B77" s="5"/>
      <c r="C77" s="51">
        <f>C47</f>
        <v>43764</v>
      </c>
      <c r="D77" s="51">
        <f t="shared" ref="D77:I77" si="44">C77+1</f>
        <v>43765</v>
      </c>
      <c r="E77" s="51">
        <f t="shared" si="44"/>
        <v>43766</v>
      </c>
      <c r="F77" s="51">
        <f t="shared" si="44"/>
        <v>43767</v>
      </c>
      <c r="G77" s="51">
        <f t="shared" si="44"/>
        <v>43768</v>
      </c>
      <c r="H77" s="51">
        <f t="shared" si="44"/>
        <v>43769</v>
      </c>
      <c r="I77" s="51">
        <f t="shared" si="44"/>
        <v>43770</v>
      </c>
      <c r="J77" s="20" t="s">
        <v>12</v>
      </c>
      <c r="K77" s="20"/>
    </row>
    <row r="78" spans="1:15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5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5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7.0000000000000007E-2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7.0000000000000007E-2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7.0000000000000007E-2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7.0000000000000007E-2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23.93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167.93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0.99708333333333332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0.99958333333333338</v>
      </c>
      <c r="K86" s="43">
        <f>(K79-K80-K82-K83)/K79</f>
        <v>1</v>
      </c>
      <c r="L86" s="53">
        <f>AVERAGE(J86,J100)</f>
        <v>0.99955357142857149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0.99708333333333332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0.99958333333333338</v>
      </c>
      <c r="K87" s="47">
        <f>(K79-K80-K82-K83-K81)/K79</f>
        <v>1</v>
      </c>
      <c r="L87" s="53">
        <f>AVERAGE(J87,J101)</f>
        <v>0.99955357142857149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0.99708333333333332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0.99958333333333338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6" x14ac:dyDescent="0.2">
      <c r="A97" s="12"/>
      <c r="B97" s="13" t="s">
        <v>17</v>
      </c>
      <c r="C97" s="29">
        <v>0</v>
      </c>
      <c r="D97" s="29">
        <v>0</v>
      </c>
      <c r="E97" s="29">
        <v>0.08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0.08</v>
      </c>
      <c r="K97" s="35">
        <v>0</v>
      </c>
    </row>
    <row r="98" spans="1:16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0.08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0.08</v>
      </c>
      <c r="K98" s="36">
        <f>K94+K96+K97</f>
        <v>0</v>
      </c>
    </row>
    <row r="99" spans="1:16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23.92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167.92000000000002</v>
      </c>
      <c r="K99" s="36">
        <f>K93-K98</f>
        <v>168</v>
      </c>
    </row>
    <row r="100" spans="1:16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0.9966666666666667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0.99952380952380948</v>
      </c>
      <c r="K100" s="43">
        <f>(K93-K94-K96-K97)/K93</f>
        <v>1</v>
      </c>
      <c r="P100" s="53">
        <f>AVERAGE(J100,J86,J70,J56,J40,J26,J12)</f>
        <v>0.99967687074829936</v>
      </c>
    </row>
    <row r="101" spans="1:16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0.9966666666666667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0.99952380952380948</v>
      </c>
      <c r="K101" s="47">
        <f>(K93-K94-K96-K97-K95)/K93</f>
        <v>1</v>
      </c>
    </row>
    <row r="102" spans="1:16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6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  <c r="N103" s="54">
        <f>AVERAGE(C103:M103)</f>
        <v>0</v>
      </c>
    </row>
    <row r="104" spans="1:16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  <c r="N104" s="54">
        <f>AVERAGE(C104:M104)</f>
        <v>2.3333333333333335</v>
      </c>
    </row>
    <row r="105" spans="1:16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0.9966666666666667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0.99952380952380948</v>
      </c>
      <c r="K105" s="44">
        <f t="shared" si="60"/>
        <v>1</v>
      </c>
    </row>
    <row r="106" spans="1:16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6" ht="13.5" thickTop="1" x14ac:dyDescent="0.2">
      <c r="A107" s="21"/>
      <c r="B107" s="5"/>
      <c r="C107" s="51">
        <f>C77</f>
        <v>43764</v>
      </c>
      <c r="D107" s="51">
        <f t="shared" ref="D107:I107" si="61">C107+1</f>
        <v>43765</v>
      </c>
      <c r="E107" s="51">
        <f t="shared" si="61"/>
        <v>43766</v>
      </c>
      <c r="F107" s="51">
        <f t="shared" si="61"/>
        <v>43767</v>
      </c>
      <c r="G107" s="51">
        <f t="shared" si="61"/>
        <v>43768</v>
      </c>
      <c r="H107" s="51">
        <f t="shared" si="61"/>
        <v>43769</v>
      </c>
      <c r="I107" s="51">
        <f t="shared" si="61"/>
        <v>43770</v>
      </c>
      <c r="J107" s="20" t="s">
        <v>12</v>
      </c>
      <c r="K107" s="20"/>
      <c r="M107" s="31"/>
    </row>
    <row r="108" spans="1:16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6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6" x14ac:dyDescent="0.2">
      <c r="A110" s="12"/>
      <c r="B110" s="13" t="s">
        <v>13</v>
      </c>
      <c r="C110" s="29">
        <v>24</v>
      </c>
      <c r="D110" s="29">
        <v>24</v>
      </c>
      <c r="E110" s="29">
        <v>24</v>
      </c>
      <c r="F110" s="29">
        <v>24</v>
      </c>
      <c r="G110" s="29">
        <v>24</v>
      </c>
      <c r="H110" s="29">
        <v>24</v>
      </c>
      <c r="I110" s="29">
        <v>24</v>
      </c>
      <c r="J110" s="35">
        <f t="shared" si="62"/>
        <v>168</v>
      </c>
      <c r="K110" s="35">
        <v>0</v>
      </c>
    </row>
    <row r="111" spans="1:16" x14ac:dyDescent="0.2">
      <c r="A111" s="12"/>
      <c r="B111" s="13" t="s">
        <v>14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35">
        <f t="shared" si="62"/>
        <v>0</v>
      </c>
      <c r="K111" s="35">
        <v>0</v>
      </c>
    </row>
    <row r="112" spans="1:16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24</v>
      </c>
      <c r="D114" s="30">
        <f t="shared" si="63"/>
        <v>24</v>
      </c>
      <c r="E114" s="30">
        <f t="shared" si="63"/>
        <v>24</v>
      </c>
      <c r="F114" s="30">
        <f t="shared" si="63"/>
        <v>24</v>
      </c>
      <c r="G114" s="30">
        <f t="shared" si="63"/>
        <v>24</v>
      </c>
      <c r="H114" s="30">
        <f t="shared" si="63"/>
        <v>24</v>
      </c>
      <c r="I114" s="30">
        <f t="shared" si="63"/>
        <v>24</v>
      </c>
      <c r="J114" s="36">
        <f t="shared" si="62"/>
        <v>168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0</v>
      </c>
      <c r="D115" s="30">
        <f t="shared" si="64"/>
        <v>0</v>
      </c>
      <c r="E115" s="30">
        <f t="shared" si="64"/>
        <v>0</v>
      </c>
      <c r="F115" s="30">
        <f t="shared" si="64"/>
        <v>0</v>
      </c>
      <c r="G115" s="30">
        <f t="shared" si="64"/>
        <v>0</v>
      </c>
      <c r="H115" s="30">
        <f t="shared" si="64"/>
        <v>0</v>
      </c>
      <c r="I115" s="30">
        <f t="shared" si="64"/>
        <v>0</v>
      </c>
      <c r="J115" s="36">
        <f t="shared" si="62"/>
        <v>0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0</v>
      </c>
      <c r="D116" s="42">
        <f t="shared" ref="D116:I116" si="65">(D109-D110-D112-D113)/D109</f>
        <v>0</v>
      </c>
      <c r="E116" s="42">
        <f t="shared" si="65"/>
        <v>0</v>
      </c>
      <c r="F116" s="42">
        <f t="shared" si="65"/>
        <v>0</v>
      </c>
      <c r="G116" s="42">
        <f t="shared" si="65"/>
        <v>0</v>
      </c>
      <c r="H116" s="42">
        <f t="shared" si="65"/>
        <v>0</v>
      </c>
      <c r="I116" s="42">
        <f t="shared" si="65"/>
        <v>0</v>
      </c>
      <c r="J116" s="43">
        <f t="shared" ref="J116:K116" si="66">(J109-J110-J112-J113)/J109</f>
        <v>0</v>
      </c>
      <c r="K116" s="43">
        <f t="shared" si="66"/>
        <v>1</v>
      </c>
      <c r="L116" s="49">
        <f>J116</f>
        <v>0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43764</v>
      </c>
      <c r="D123" s="51">
        <f t="shared" ref="D123:I123" si="72">C123+1</f>
        <v>43765</v>
      </c>
      <c r="E123" s="51">
        <f t="shared" si="72"/>
        <v>43766</v>
      </c>
      <c r="F123" s="51">
        <f t="shared" si="72"/>
        <v>43767</v>
      </c>
      <c r="G123" s="51">
        <f t="shared" si="72"/>
        <v>43768</v>
      </c>
      <c r="H123" s="51">
        <f t="shared" si="72"/>
        <v>43769</v>
      </c>
      <c r="I123" s="51">
        <f t="shared" si="72"/>
        <v>43770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24</v>
      </c>
      <c r="D126" s="29">
        <v>24</v>
      </c>
      <c r="E126" s="29">
        <v>24</v>
      </c>
      <c r="F126" s="29">
        <v>24</v>
      </c>
      <c r="G126" s="29">
        <v>24</v>
      </c>
      <c r="H126" s="29">
        <v>24</v>
      </c>
      <c r="I126" s="29">
        <v>24</v>
      </c>
      <c r="J126" s="35">
        <f t="shared" si="73"/>
        <v>168</v>
      </c>
      <c r="K126" s="35">
        <v>0</v>
      </c>
    </row>
    <row r="127" spans="1:14" x14ac:dyDescent="0.2">
      <c r="A127" s="12"/>
      <c r="B127" s="13" t="s">
        <v>14</v>
      </c>
      <c r="C127" s="29">
        <v>0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35">
        <f t="shared" si="73"/>
        <v>0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24</v>
      </c>
      <c r="D130" s="30">
        <f t="shared" si="74"/>
        <v>24</v>
      </c>
      <c r="E130" s="30">
        <f t="shared" si="74"/>
        <v>24</v>
      </c>
      <c r="F130" s="30">
        <f t="shared" si="74"/>
        <v>24</v>
      </c>
      <c r="G130" s="30">
        <f t="shared" si="74"/>
        <v>24</v>
      </c>
      <c r="H130" s="30">
        <f t="shared" si="74"/>
        <v>24</v>
      </c>
      <c r="I130" s="30">
        <f t="shared" si="74"/>
        <v>24</v>
      </c>
      <c r="J130" s="36">
        <f t="shared" si="73"/>
        <v>168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0</v>
      </c>
      <c r="D131" s="30">
        <f t="shared" si="75"/>
        <v>0</v>
      </c>
      <c r="E131" s="30">
        <f t="shared" si="75"/>
        <v>0</v>
      </c>
      <c r="F131" s="30">
        <f t="shared" si="75"/>
        <v>0</v>
      </c>
      <c r="G131" s="30">
        <f t="shared" si="75"/>
        <v>0</v>
      </c>
      <c r="H131" s="30">
        <f t="shared" si="75"/>
        <v>0</v>
      </c>
      <c r="I131" s="30">
        <f t="shared" si="75"/>
        <v>0</v>
      </c>
      <c r="J131" s="36">
        <f t="shared" si="73"/>
        <v>0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0</v>
      </c>
      <c r="D132" s="42">
        <f t="shared" ref="D132:I132" si="76">(D125-D126-D128-D129)/D125</f>
        <v>0</v>
      </c>
      <c r="E132" s="42">
        <f t="shared" si="76"/>
        <v>0</v>
      </c>
      <c r="F132" s="42">
        <f t="shared" si="76"/>
        <v>0</v>
      </c>
      <c r="G132" s="42">
        <f t="shared" si="76"/>
        <v>0</v>
      </c>
      <c r="H132" s="42">
        <f t="shared" si="76"/>
        <v>0</v>
      </c>
      <c r="I132" s="42">
        <f t="shared" si="76"/>
        <v>0</v>
      </c>
      <c r="J132" s="43">
        <f t="shared" ref="J132:K132" si="77">(J125-J126-J128-J129)/J125</f>
        <v>0</v>
      </c>
      <c r="K132" s="43">
        <f t="shared" si="77"/>
        <v>1</v>
      </c>
      <c r="L132" s="53">
        <f>AVERAGE(J132,J146,J160,J174,J188)</f>
        <v>0.61666666666666659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1.6666666666666666E-2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24</v>
      </c>
      <c r="D154" s="29">
        <v>24</v>
      </c>
      <c r="E154" s="29">
        <v>24</v>
      </c>
      <c r="F154" s="29">
        <v>24</v>
      </c>
      <c r="G154" s="29">
        <v>24</v>
      </c>
      <c r="H154" s="29">
        <v>24</v>
      </c>
      <c r="I154" s="29">
        <f>24-14</f>
        <v>10</v>
      </c>
      <c r="J154" s="35">
        <f t="shared" si="93"/>
        <v>154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93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24</v>
      </c>
      <c r="D158" s="30">
        <f t="shared" si="94"/>
        <v>24</v>
      </c>
      <c r="E158" s="30">
        <f t="shared" si="94"/>
        <v>24</v>
      </c>
      <c r="F158" s="30">
        <f t="shared" si="94"/>
        <v>24</v>
      </c>
      <c r="G158" s="30">
        <f t="shared" si="94"/>
        <v>24</v>
      </c>
      <c r="H158" s="30">
        <f t="shared" si="94"/>
        <v>24</v>
      </c>
      <c r="I158" s="30">
        <f t="shared" si="94"/>
        <v>10</v>
      </c>
      <c r="J158" s="36">
        <f t="shared" si="93"/>
        <v>154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0</v>
      </c>
      <c r="D159" s="30">
        <f t="shared" si="95"/>
        <v>0</v>
      </c>
      <c r="E159" s="30">
        <f t="shared" si="95"/>
        <v>0</v>
      </c>
      <c r="F159" s="30">
        <f t="shared" si="95"/>
        <v>0</v>
      </c>
      <c r="G159" s="30">
        <f t="shared" si="95"/>
        <v>0</v>
      </c>
      <c r="H159" s="30">
        <f t="shared" si="95"/>
        <v>0</v>
      </c>
      <c r="I159" s="30">
        <f t="shared" si="95"/>
        <v>14</v>
      </c>
      <c r="J159" s="36">
        <f t="shared" si="93"/>
        <v>14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0</v>
      </c>
      <c r="D160" s="42">
        <f t="shared" ref="D160:I160" si="96">(D153-D154-D156-D157)/D153</f>
        <v>0</v>
      </c>
      <c r="E160" s="42">
        <f t="shared" si="96"/>
        <v>0</v>
      </c>
      <c r="F160" s="42">
        <f t="shared" si="96"/>
        <v>0</v>
      </c>
      <c r="G160" s="42">
        <f t="shared" si="96"/>
        <v>0</v>
      </c>
      <c r="H160" s="42">
        <f t="shared" si="96"/>
        <v>0</v>
      </c>
      <c r="I160" s="42">
        <f t="shared" si="96"/>
        <v>0.58333333333333337</v>
      </c>
      <c r="J160" s="43">
        <f t="shared" ref="J160:K160" si="97">(J153-J154-J156-J157)/J153</f>
        <v>8.3333333333333329E-2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0.58333333333333337</v>
      </c>
      <c r="J161" s="52">
        <f t="shared" ref="J161:K161" si="99">(J153-J154-J156-J157-J155)/J153</f>
        <v>8.3333333333333329E-2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0.58333333333333337</v>
      </c>
      <c r="J165" s="44">
        <f t="shared" ref="J165:K165" si="102">IF(J162=0,J161,((J153-J154-J156-J157-J155)/J153)/J162)</f>
        <v>8.3333333333333329E-2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0.99955357142857149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0.99955357142857149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79">
        <f>AVERAGE(J188,J174,J160,J146,J132,J116)</f>
        <v>0.51388888888888895</v>
      </c>
    </row>
  </sheetData>
  <phoneticPr fontId="2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181"/>
  <dimension ref="A1:O196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Week44!F1+1</f>
        <v>45</v>
      </c>
      <c r="G1" s="62">
        <f>Week44!G1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Week44!I3+1</f>
        <v>43771</v>
      </c>
      <c r="D3" s="51">
        <f t="shared" ref="D3:I3" si="0">C3+1</f>
        <v>43772</v>
      </c>
      <c r="E3" s="51">
        <f t="shared" si="0"/>
        <v>43773</v>
      </c>
      <c r="F3" s="51">
        <f t="shared" si="0"/>
        <v>43774</v>
      </c>
      <c r="G3" s="51">
        <f t="shared" si="0"/>
        <v>43775</v>
      </c>
      <c r="H3" s="51">
        <f t="shared" si="0"/>
        <v>43776</v>
      </c>
      <c r="I3" s="51">
        <f t="shared" si="0"/>
        <v>43777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  <c r="O7" s="53">
        <f>AVERAGE(J12,J26,J40,J56,J70,J86,J100)</f>
        <v>0.9994472789115646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  <c r="O8" s="4">
        <v>0.9865646258503401</v>
      </c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0.99871031746031746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0.99871031746031746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0.39922619047619046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0.65</v>
      </c>
      <c r="G34" s="29">
        <v>0</v>
      </c>
      <c r="H34" s="29">
        <v>0</v>
      </c>
      <c r="I34" s="29">
        <v>0</v>
      </c>
      <c r="J34" s="33">
        <f t="shared" si="19"/>
        <v>0.65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0.65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0.65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23.35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167.35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0.97291666666666676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0.99613095238095239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0.97291666666666676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0.99613095238095239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0.97291666666666676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0.99613095238095239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43771</v>
      </c>
      <c r="D47" s="51">
        <f t="shared" ref="D47:I47" si="27">C47+1</f>
        <v>43772</v>
      </c>
      <c r="E47" s="51">
        <f t="shared" si="27"/>
        <v>43773</v>
      </c>
      <c r="F47" s="51">
        <f t="shared" si="27"/>
        <v>43774</v>
      </c>
      <c r="G47" s="51">
        <f t="shared" si="27"/>
        <v>43775</v>
      </c>
      <c r="H47" s="51">
        <f t="shared" si="27"/>
        <v>43776</v>
      </c>
      <c r="I47" s="51">
        <f t="shared" si="27"/>
        <v>43777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43771</v>
      </c>
      <c r="D77" s="51">
        <f t="shared" ref="D77:I77" si="44">C77+1</f>
        <v>43772</v>
      </c>
      <c r="E77" s="51">
        <f t="shared" si="44"/>
        <v>43773</v>
      </c>
      <c r="F77" s="51">
        <f t="shared" si="44"/>
        <v>43774</v>
      </c>
      <c r="G77" s="51">
        <f t="shared" si="44"/>
        <v>43775</v>
      </c>
      <c r="H77" s="51">
        <f t="shared" si="44"/>
        <v>43776</v>
      </c>
      <c r="I77" s="51">
        <f t="shared" si="44"/>
        <v>43777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43771</v>
      </c>
      <c r="D107" s="51">
        <f t="shared" ref="D107:I107" si="61">C107+1</f>
        <v>43772</v>
      </c>
      <c r="E107" s="51">
        <f t="shared" si="61"/>
        <v>43773</v>
      </c>
      <c r="F107" s="51">
        <f t="shared" si="61"/>
        <v>43774</v>
      </c>
      <c r="G107" s="51">
        <f t="shared" si="61"/>
        <v>43775</v>
      </c>
      <c r="H107" s="51">
        <f t="shared" si="61"/>
        <v>43776</v>
      </c>
      <c r="I107" s="51">
        <f t="shared" si="61"/>
        <v>43777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24</v>
      </c>
      <c r="D110" s="29">
        <v>24</v>
      </c>
      <c r="E110" s="29">
        <v>24</v>
      </c>
      <c r="F110" s="29">
        <v>24</v>
      </c>
      <c r="G110" s="29">
        <v>24</v>
      </c>
      <c r="H110" s="29">
        <v>24</v>
      </c>
      <c r="I110" s="29">
        <v>24</v>
      </c>
      <c r="J110" s="35">
        <f t="shared" si="62"/>
        <v>168</v>
      </c>
      <c r="K110" s="35">
        <v>0</v>
      </c>
    </row>
    <row r="111" spans="1:13" x14ac:dyDescent="0.2">
      <c r="A111" s="12"/>
      <c r="B111" s="13" t="s">
        <v>14</v>
      </c>
      <c r="C111" s="29">
        <v>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35">
        <f t="shared" si="62"/>
        <v>0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24</v>
      </c>
      <c r="D114" s="30">
        <f t="shared" si="63"/>
        <v>24</v>
      </c>
      <c r="E114" s="30">
        <f t="shared" si="63"/>
        <v>24</v>
      </c>
      <c r="F114" s="30">
        <f t="shared" si="63"/>
        <v>24</v>
      </c>
      <c r="G114" s="30">
        <f t="shared" si="63"/>
        <v>24</v>
      </c>
      <c r="H114" s="30">
        <f t="shared" si="63"/>
        <v>24</v>
      </c>
      <c r="I114" s="30">
        <f t="shared" si="63"/>
        <v>24</v>
      </c>
      <c r="J114" s="36">
        <f t="shared" si="62"/>
        <v>168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0</v>
      </c>
      <c r="D115" s="30">
        <f t="shared" si="64"/>
        <v>0</v>
      </c>
      <c r="E115" s="30">
        <f t="shared" si="64"/>
        <v>0</v>
      </c>
      <c r="F115" s="30">
        <f t="shared" si="64"/>
        <v>0</v>
      </c>
      <c r="G115" s="30">
        <f t="shared" si="64"/>
        <v>0</v>
      </c>
      <c r="H115" s="30">
        <f t="shared" si="64"/>
        <v>0</v>
      </c>
      <c r="I115" s="30">
        <f t="shared" si="64"/>
        <v>0</v>
      </c>
      <c r="J115" s="36">
        <f t="shared" si="62"/>
        <v>0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0</v>
      </c>
      <c r="D116" s="42">
        <f t="shared" ref="D116:I116" si="65">(D109-D110-D112-D113)/D109</f>
        <v>0</v>
      </c>
      <c r="E116" s="42">
        <f t="shared" si="65"/>
        <v>0</v>
      </c>
      <c r="F116" s="42">
        <f t="shared" si="65"/>
        <v>0</v>
      </c>
      <c r="G116" s="42">
        <f t="shared" si="65"/>
        <v>0</v>
      </c>
      <c r="H116" s="42">
        <f t="shared" si="65"/>
        <v>0</v>
      </c>
      <c r="I116" s="42">
        <f t="shared" si="65"/>
        <v>0</v>
      </c>
      <c r="J116" s="43">
        <f t="shared" ref="J116:K116" si="66">(J109-J110-J112-J113)/J109</f>
        <v>0</v>
      </c>
      <c r="K116" s="43">
        <f t="shared" si="66"/>
        <v>1</v>
      </c>
      <c r="L116" s="49">
        <f>J116</f>
        <v>0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43771</v>
      </c>
      <c r="D123" s="51">
        <f t="shared" ref="D123:I123" si="72">C123+1</f>
        <v>43772</v>
      </c>
      <c r="E123" s="51">
        <f t="shared" si="72"/>
        <v>43773</v>
      </c>
      <c r="F123" s="51">
        <f t="shared" si="72"/>
        <v>43774</v>
      </c>
      <c r="G123" s="51">
        <f t="shared" si="72"/>
        <v>43775</v>
      </c>
      <c r="H123" s="51">
        <f t="shared" si="72"/>
        <v>43776</v>
      </c>
      <c r="I123" s="51">
        <f t="shared" si="72"/>
        <v>43777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0.79761904761904767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24</v>
      </c>
      <c r="D154" s="29">
        <v>24</v>
      </c>
      <c r="E154" s="29">
        <v>24</v>
      </c>
      <c r="F154" s="29">
        <v>24</v>
      </c>
      <c r="G154" s="29">
        <v>24</v>
      </c>
      <c r="H154" s="29">
        <v>24</v>
      </c>
      <c r="I154" s="29">
        <v>24</v>
      </c>
      <c r="J154" s="35">
        <f t="shared" si="93"/>
        <v>168</v>
      </c>
      <c r="K154" s="35">
        <v>0</v>
      </c>
    </row>
    <row r="155" spans="1:13" x14ac:dyDescent="0.2">
      <c r="A155" s="12"/>
      <c r="B155" s="13" t="s">
        <v>14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35">
        <f t="shared" si="93"/>
        <v>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24</v>
      </c>
      <c r="D158" s="30">
        <f t="shared" si="94"/>
        <v>24</v>
      </c>
      <c r="E158" s="30">
        <f t="shared" si="94"/>
        <v>24</v>
      </c>
      <c r="F158" s="30">
        <f t="shared" si="94"/>
        <v>24</v>
      </c>
      <c r="G158" s="30">
        <f t="shared" si="94"/>
        <v>24</v>
      </c>
      <c r="H158" s="30">
        <f t="shared" si="94"/>
        <v>24</v>
      </c>
      <c r="I158" s="30">
        <f t="shared" si="94"/>
        <v>24</v>
      </c>
      <c r="J158" s="36">
        <f t="shared" si="93"/>
        <v>168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0</v>
      </c>
      <c r="D159" s="30">
        <f t="shared" si="95"/>
        <v>0</v>
      </c>
      <c r="E159" s="30">
        <f t="shared" si="95"/>
        <v>0</v>
      </c>
      <c r="F159" s="30">
        <f t="shared" si="95"/>
        <v>0</v>
      </c>
      <c r="G159" s="30">
        <f t="shared" si="95"/>
        <v>0</v>
      </c>
      <c r="H159" s="30">
        <f t="shared" si="95"/>
        <v>0</v>
      </c>
      <c r="I159" s="30">
        <f t="shared" si="95"/>
        <v>0</v>
      </c>
      <c r="J159" s="36">
        <f t="shared" si="93"/>
        <v>0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0</v>
      </c>
      <c r="D160" s="42">
        <f t="shared" ref="D160:I160" si="96">(D153-D154-D156-D157)/D153</f>
        <v>0</v>
      </c>
      <c r="E160" s="42">
        <f t="shared" si="96"/>
        <v>0</v>
      </c>
      <c r="F160" s="42">
        <f t="shared" si="96"/>
        <v>0</v>
      </c>
      <c r="G160" s="42">
        <f t="shared" si="96"/>
        <v>0</v>
      </c>
      <c r="H160" s="42">
        <f t="shared" si="96"/>
        <v>0</v>
      </c>
      <c r="I160" s="42">
        <f t="shared" si="96"/>
        <v>0</v>
      </c>
      <c r="J160" s="43">
        <f t="shared" ref="J160:K160" si="97">(J153-J154-J156-J157)/J153</f>
        <v>0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2</v>
      </c>
      <c r="J182" s="35">
        <f t="shared" si="113"/>
        <v>2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22</v>
      </c>
      <c r="J183" s="35">
        <f t="shared" si="113"/>
        <v>166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2</v>
      </c>
      <c r="J186" s="36">
        <f t="shared" si="113"/>
        <v>2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22</v>
      </c>
      <c r="J187" s="36">
        <f t="shared" si="113"/>
        <v>166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0.91666666666666663</v>
      </c>
      <c r="J188" s="43">
        <f t="shared" ref="J188:K188" si="117">(J181-J182-J184-J185)/J181</f>
        <v>0.98809523809523814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53">
        <f>AVERAGE(J188,J174,J160,J146,J132,J116)</f>
        <v>0.66468253968253965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82"/>
  <dimension ref="A1:O194"/>
  <sheetViews>
    <sheetView showGridLines="0" zoomScaleNormal="100" workbookViewId="0">
      <selection activeCell="G1" sqref="G1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Week45!F1+1</f>
        <v>46</v>
      </c>
      <c r="G1" s="62">
        <f>Week45!G1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Week45!I3+1</f>
        <v>43778</v>
      </c>
      <c r="D3" s="51">
        <f t="shared" ref="D3:I3" si="0">C3+1</f>
        <v>43779</v>
      </c>
      <c r="E3" s="51">
        <f t="shared" si="0"/>
        <v>43780</v>
      </c>
      <c r="F3" s="51">
        <f t="shared" si="0"/>
        <v>43781</v>
      </c>
      <c r="G3" s="51">
        <f t="shared" si="0"/>
        <v>43782</v>
      </c>
      <c r="H3" s="51">
        <f t="shared" si="0"/>
        <v>43783</v>
      </c>
      <c r="I3" s="51">
        <f t="shared" si="0"/>
        <v>43784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  <c r="O6" s="53">
        <f>AVERAGE(J12,J26,J40,J56,J70,J86,J100)</f>
        <v>0.99498299319727901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0.99894841269841272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0.99894841269841272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0.59936904761904763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0.53</v>
      </c>
      <c r="G34" s="29">
        <v>0</v>
      </c>
      <c r="H34" s="29">
        <v>0</v>
      </c>
      <c r="I34" s="29">
        <v>0</v>
      </c>
      <c r="J34" s="33">
        <f t="shared" si="19"/>
        <v>0.53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0.53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0.53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23.47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167.47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0.97791666666666666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0.99684523809523806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0.97791666666666666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0.99684523809523806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0.97791666666666666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0.99684523809523806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43778</v>
      </c>
      <c r="D47" s="51">
        <f t="shared" ref="D47:I47" si="27">C47+1</f>
        <v>43779</v>
      </c>
      <c r="E47" s="51">
        <f t="shared" si="27"/>
        <v>43780</v>
      </c>
      <c r="F47" s="51">
        <f t="shared" si="27"/>
        <v>43781</v>
      </c>
      <c r="G47" s="51">
        <f t="shared" si="27"/>
        <v>43782</v>
      </c>
      <c r="H47" s="51">
        <f t="shared" si="27"/>
        <v>43783</v>
      </c>
      <c r="I47" s="51">
        <f t="shared" si="27"/>
        <v>43784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0.98401785714285706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0.98401785714285706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5.37</v>
      </c>
      <c r="G64" s="29">
        <v>0</v>
      </c>
      <c r="H64" s="29">
        <v>0</v>
      </c>
      <c r="I64" s="29">
        <v>0</v>
      </c>
      <c r="J64" s="35">
        <f t="shared" si="36"/>
        <v>5.37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5.37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5.37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18.63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162.63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0.77625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0.96803571428571422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0.77625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0.96803571428571422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0.77625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0.96803571428571422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43778</v>
      </c>
      <c r="D77" s="51">
        <f t="shared" ref="D77:I77" si="44">C77+1</f>
        <v>43779</v>
      </c>
      <c r="E77" s="51">
        <f t="shared" si="44"/>
        <v>43780</v>
      </c>
      <c r="F77" s="51">
        <f t="shared" si="44"/>
        <v>43781</v>
      </c>
      <c r="G77" s="51">
        <f t="shared" si="44"/>
        <v>43782</v>
      </c>
      <c r="H77" s="51">
        <f t="shared" si="44"/>
        <v>43783</v>
      </c>
      <c r="I77" s="51">
        <f t="shared" si="44"/>
        <v>43784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5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5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5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5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5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5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5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5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5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5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5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5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  <c r="O92" s="53">
        <f>AVERAGE(J100,J86,J70,J56,J40,J26,J12)</f>
        <v>0.99498299319727879</v>
      </c>
    </row>
    <row r="93" spans="1:15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5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5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5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43778</v>
      </c>
      <c r="D107" s="51">
        <f t="shared" ref="D107:I107" si="61">C107+1</f>
        <v>43779</v>
      </c>
      <c r="E107" s="51">
        <f t="shared" si="61"/>
        <v>43780</v>
      </c>
      <c r="F107" s="51">
        <f t="shared" si="61"/>
        <v>43781</v>
      </c>
      <c r="G107" s="51">
        <f t="shared" si="61"/>
        <v>43782</v>
      </c>
      <c r="H107" s="51">
        <f t="shared" si="61"/>
        <v>43783</v>
      </c>
      <c r="I107" s="51">
        <f t="shared" si="61"/>
        <v>43784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43778</v>
      </c>
      <c r="D123" s="51">
        <f t="shared" ref="D123:I123" si="72">C123+1</f>
        <v>43779</v>
      </c>
      <c r="E123" s="51">
        <f t="shared" si="72"/>
        <v>43780</v>
      </c>
      <c r="F123" s="51">
        <f t="shared" si="72"/>
        <v>43781</v>
      </c>
      <c r="G123" s="51">
        <f t="shared" si="72"/>
        <v>43782</v>
      </c>
      <c r="H123" s="51">
        <f t="shared" si="72"/>
        <v>43783</v>
      </c>
      <c r="I123" s="51">
        <f t="shared" si="72"/>
        <v>43784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183"/>
  <dimension ref="A1:O194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31.140625" style="4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Week46!F1+1</f>
        <v>47</v>
      </c>
      <c r="G1" s="62">
        <f>Week46!G1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Week46!I3+1</f>
        <v>43785</v>
      </c>
      <c r="D3" s="51">
        <f t="shared" ref="D3:I3" si="0">C3+1</f>
        <v>43786</v>
      </c>
      <c r="E3" s="51">
        <f t="shared" si="0"/>
        <v>43787</v>
      </c>
      <c r="F3" s="51">
        <f t="shared" si="0"/>
        <v>43788</v>
      </c>
      <c r="G3" s="51">
        <f t="shared" si="0"/>
        <v>43789</v>
      </c>
      <c r="H3" s="51">
        <f t="shared" si="0"/>
        <v>43790</v>
      </c>
      <c r="I3" s="51">
        <f t="shared" si="0"/>
        <v>43791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  <c r="N11" s="53">
        <f>AVERAGE(J12,J26,J40,J56,J70,J86,J100)</f>
        <v>1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  <c r="N12" s="72"/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  <c r="N13" s="72"/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  <c r="N14" s="72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  <c r="N15" s="73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  <c r="N16" s="72">
        <f>AVERAGE(J12,J26,J40,J56,J70,J86,J100)</f>
        <v>1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43785</v>
      </c>
      <c r="D47" s="51">
        <f t="shared" ref="D47:I47" si="27">C47+1</f>
        <v>43786</v>
      </c>
      <c r="E47" s="51">
        <f t="shared" si="27"/>
        <v>43787</v>
      </c>
      <c r="F47" s="51">
        <f t="shared" si="27"/>
        <v>43788</v>
      </c>
      <c r="G47" s="51">
        <f t="shared" si="27"/>
        <v>43789</v>
      </c>
      <c r="H47" s="51">
        <f t="shared" si="27"/>
        <v>43790</v>
      </c>
      <c r="I47" s="51">
        <f t="shared" si="27"/>
        <v>43791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43785</v>
      </c>
      <c r="D77" s="51">
        <f t="shared" ref="D77:I77" si="44">C77+1</f>
        <v>43786</v>
      </c>
      <c r="E77" s="51">
        <f t="shared" si="44"/>
        <v>43787</v>
      </c>
      <c r="F77" s="51">
        <f t="shared" si="44"/>
        <v>43788</v>
      </c>
      <c r="G77" s="51">
        <f t="shared" si="44"/>
        <v>43789</v>
      </c>
      <c r="H77" s="51">
        <f t="shared" si="44"/>
        <v>43790</v>
      </c>
      <c r="I77" s="51">
        <f t="shared" si="44"/>
        <v>43791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43785</v>
      </c>
      <c r="D107" s="51">
        <f t="shared" ref="D107:I107" si="61">C107+1</f>
        <v>43786</v>
      </c>
      <c r="E107" s="51">
        <f t="shared" si="61"/>
        <v>43787</v>
      </c>
      <c r="F107" s="51">
        <f t="shared" si="61"/>
        <v>43788</v>
      </c>
      <c r="G107" s="51">
        <f t="shared" si="61"/>
        <v>43789</v>
      </c>
      <c r="H107" s="51">
        <f t="shared" si="61"/>
        <v>43790</v>
      </c>
      <c r="I107" s="51">
        <f t="shared" si="61"/>
        <v>43791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43785</v>
      </c>
      <c r="D123" s="51">
        <f t="shared" ref="D123:I123" si="72">C123+1</f>
        <v>43786</v>
      </c>
      <c r="E123" s="51">
        <f t="shared" si="72"/>
        <v>43787</v>
      </c>
      <c r="F123" s="51">
        <f t="shared" si="72"/>
        <v>43788</v>
      </c>
      <c r="G123" s="51">
        <f t="shared" si="72"/>
        <v>43789</v>
      </c>
      <c r="H123" s="51">
        <f t="shared" si="72"/>
        <v>43790</v>
      </c>
      <c r="I123" s="51">
        <f t="shared" si="72"/>
        <v>43791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184"/>
  <dimension ref="A1:O197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8.28515625" style="4" bestFit="1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4" t="s">
        <v>28</v>
      </c>
      <c r="B1" s="62"/>
      <c r="C1" s="62"/>
      <c r="D1" s="62"/>
      <c r="E1" s="62"/>
      <c r="F1" s="50">
        <f>Week47!F1+1</f>
        <v>48</v>
      </c>
      <c r="G1" s="62">
        <f>Week47!G1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Week47!I3+1</f>
        <v>43792</v>
      </c>
      <c r="D3" s="51">
        <f t="shared" ref="D3:I3" si="0">C3+1</f>
        <v>43793</v>
      </c>
      <c r="E3" s="51">
        <f t="shared" si="0"/>
        <v>43794</v>
      </c>
      <c r="F3" s="51">
        <f t="shared" si="0"/>
        <v>43795</v>
      </c>
      <c r="G3" s="51">
        <f t="shared" si="0"/>
        <v>43796</v>
      </c>
      <c r="H3" s="51">
        <f t="shared" si="0"/>
        <v>43797</v>
      </c>
      <c r="I3" s="51">
        <f t="shared" si="0"/>
        <v>43798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0.98644841269841266</v>
      </c>
      <c r="N12" s="53">
        <f>AVERAGE(J12,J26,J40,J56,J70,J86,J100)</f>
        <v>0.99419217687074835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0.98644841269841266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6.83</v>
      </c>
      <c r="I20" s="29">
        <v>0</v>
      </c>
      <c r="J20" s="35">
        <f t="shared" si="11"/>
        <v>6.83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6.83</v>
      </c>
      <c r="I24" s="30">
        <f t="shared" si="12"/>
        <v>0</v>
      </c>
      <c r="J24" s="36">
        <f t="shared" si="11"/>
        <v>6.83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17.170000000000002</v>
      </c>
      <c r="I25" s="30">
        <f t="shared" si="13"/>
        <v>24</v>
      </c>
      <c r="J25" s="36">
        <f t="shared" si="11"/>
        <v>161.17000000000002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0.7154166666666667</v>
      </c>
      <c r="I26" s="42">
        <f t="shared" si="14"/>
        <v>1</v>
      </c>
      <c r="J26" s="43">
        <f>(J19-J20-J22-J23)/J19</f>
        <v>0.95934523809523797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0.7154166666666667</v>
      </c>
      <c r="I27" s="46">
        <f t="shared" si="15"/>
        <v>1</v>
      </c>
      <c r="J27" s="52">
        <f>(J19-J20-J22-J23-J21)/J19</f>
        <v>0.95934523809523797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0.7154166666666667</v>
      </c>
      <c r="I31" s="45">
        <f t="shared" si="17"/>
        <v>1</v>
      </c>
      <c r="J31" s="44">
        <f t="shared" ref="J31:K31" si="18">IF(J28=0,J27,((J19-J20-J22-J23-J21)/J19)/J28)</f>
        <v>0.95934523809523797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43792</v>
      </c>
      <c r="D47" s="51">
        <f t="shared" ref="D47:I47" si="27">C47+1</f>
        <v>43793</v>
      </c>
      <c r="E47" s="51">
        <f t="shared" si="27"/>
        <v>43794</v>
      </c>
      <c r="F47" s="51">
        <f t="shared" si="27"/>
        <v>43795</v>
      </c>
      <c r="G47" s="51">
        <f t="shared" si="27"/>
        <v>43796</v>
      </c>
      <c r="H47" s="51">
        <f t="shared" si="27"/>
        <v>43797</v>
      </c>
      <c r="I47" s="51">
        <f t="shared" si="27"/>
        <v>43798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43792</v>
      </c>
      <c r="D77" s="51">
        <f t="shared" ref="D77:I77" si="44">C77+1</f>
        <v>43793</v>
      </c>
      <c r="E77" s="51">
        <f t="shared" si="44"/>
        <v>43794</v>
      </c>
      <c r="F77" s="51">
        <f t="shared" si="44"/>
        <v>43795</v>
      </c>
      <c r="G77" s="51">
        <f t="shared" si="44"/>
        <v>43796</v>
      </c>
      <c r="H77" s="51">
        <f t="shared" si="44"/>
        <v>43797</v>
      </c>
      <c r="I77" s="51">
        <f t="shared" si="44"/>
        <v>43798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43792</v>
      </c>
      <c r="D107" s="51">
        <f t="shared" ref="D107:I107" si="61">C107+1</f>
        <v>43793</v>
      </c>
      <c r="E107" s="51">
        <f t="shared" si="61"/>
        <v>43794</v>
      </c>
      <c r="F107" s="51">
        <f t="shared" si="61"/>
        <v>43795</v>
      </c>
      <c r="G107" s="51">
        <f t="shared" si="61"/>
        <v>43796</v>
      </c>
      <c r="H107" s="51">
        <f t="shared" si="61"/>
        <v>43797</v>
      </c>
      <c r="I107" s="51">
        <f t="shared" si="61"/>
        <v>43798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43792</v>
      </c>
      <c r="D123" s="51">
        <f t="shared" ref="D123:I123" si="72">C123+1</f>
        <v>43793</v>
      </c>
      <c r="E123" s="51">
        <f t="shared" si="72"/>
        <v>43794</v>
      </c>
      <c r="F123" s="51">
        <f t="shared" si="72"/>
        <v>43795</v>
      </c>
      <c r="G123" s="51">
        <f t="shared" si="72"/>
        <v>43796</v>
      </c>
      <c r="H123" s="51">
        <f t="shared" si="72"/>
        <v>43797</v>
      </c>
      <c r="I123" s="51">
        <f t="shared" si="72"/>
        <v>43798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7" spans="1:11" x14ac:dyDescent="0.2">
      <c r="J197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185"/>
  <dimension ref="A1:O196"/>
  <sheetViews>
    <sheetView showGridLines="0" zoomScaleNormal="100" workbookViewId="0">
      <selection activeCell="N13" sqref="N13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Week48!F1+1</f>
        <v>49</v>
      </c>
      <c r="G1" s="62">
        <f>Week48!G1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Week48!I3+1</f>
        <v>43799</v>
      </c>
      <c r="D3" s="51">
        <f t="shared" ref="D3:I3" si="0">C3+1</f>
        <v>43800</v>
      </c>
      <c r="E3" s="51">
        <f t="shared" si="0"/>
        <v>43801</v>
      </c>
      <c r="F3" s="51">
        <f t="shared" si="0"/>
        <v>43802</v>
      </c>
      <c r="G3" s="51">
        <f t="shared" si="0"/>
        <v>43803</v>
      </c>
      <c r="H3" s="51">
        <f t="shared" si="0"/>
        <v>43804</v>
      </c>
      <c r="I3" s="51">
        <f t="shared" si="0"/>
        <v>43805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17.75</v>
      </c>
      <c r="I6" s="29">
        <f>47/60</f>
        <v>0.78333333333333333</v>
      </c>
      <c r="J6" s="33">
        <f t="shared" si="1"/>
        <v>18.533333333333335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0.65</v>
      </c>
      <c r="H7" s="29">
        <v>0</v>
      </c>
      <c r="I7" s="29">
        <v>0</v>
      </c>
      <c r="J7" s="33">
        <f t="shared" si="1"/>
        <v>0.65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17.75</v>
      </c>
      <c r="I10" s="30">
        <f t="shared" si="2"/>
        <v>0.78333333333333333</v>
      </c>
      <c r="J10" s="36">
        <f t="shared" si="1"/>
        <v>18.533333333333335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6.25</v>
      </c>
      <c r="I11" s="30">
        <f t="shared" si="3"/>
        <v>23.216666666666665</v>
      </c>
      <c r="J11" s="36">
        <f t="shared" si="1"/>
        <v>149.46666666666667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0.26041666666666669</v>
      </c>
      <c r="I12" s="42">
        <f t="shared" si="4"/>
        <v>0.96736111111111101</v>
      </c>
      <c r="J12" s="43">
        <f t="shared" ref="J12:K12" si="5">(J5-J6-J8-J9)/J5</f>
        <v>0.88968253968253974</v>
      </c>
      <c r="K12" s="43">
        <f t="shared" si="5"/>
        <v>1</v>
      </c>
      <c r="L12" s="53">
        <f>AVERAGE(J12,J26,J40)</f>
        <v>0.96173941798941798</v>
      </c>
      <c r="N12" s="53">
        <f>AVERAGE(J12,J26,J40,J56,J70,J86,J100)</f>
        <v>0.97043083900226768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0.97291666666666676</v>
      </c>
      <c r="H13" s="42">
        <f t="shared" si="6"/>
        <v>0.26041666666666669</v>
      </c>
      <c r="I13" s="46">
        <f t="shared" si="6"/>
        <v>0.96736111111111101</v>
      </c>
      <c r="J13" s="52">
        <f t="shared" ref="J13:K13" si="7">(J5-J6-J8-J9-J7)/J5</f>
        <v>0.88581349206349203</v>
      </c>
      <c r="K13" s="47">
        <f t="shared" si="7"/>
        <v>1</v>
      </c>
      <c r="L13" s="53">
        <f>AVERAGE(J13,J27,J41)</f>
        <v>0.96044973544973544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0.97291666666666676</v>
      </c>
      <c r="H17" s="25">
        <f t="shared" si="9"/>
        <v>0.26041666666666669</v>
      </c>
      <c r="I17" s="45">
        <f t="shared" si="9"/>
        <v>0.96736111111111101</v>
      </c>
      <c r="J17" s="44">
        <f t="shared" ref="J17:K17" si="10">IF(J14=0,J13,((J5-J6-J8-J9-J7)/J5)/J14)</f>
        <v>0.88581349206349203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0.47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0.47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ref="D24" si="13">D20+D22+D23</f>
        <v>0.47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0.47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4">C19-C24</f>
        <v>24</v>
      </c>
      <c r="D25" s="30">
        <f t="shared" ref="D25" si="15">D19-D24</f>
        <v>23.53</v>
      </c>
      <c r="E25" s="30">
        <f t="shared" si="14"/>
        <v>24</v>
      </c>
      <c r="F25" s="30">
        <f t="shared" si="14"/>
        <v>24</v>
      </c>
      <c r="G25" s="30">
        <f t="shared" si="14"/>
        <v>24</v>
      </c>
      <c r="H25" s="30">
        <f t="shared" si="14"/>
        <v>24</v>
      </c>
      <c r="I25" s="30">
        <f t="shared" si="14"/>
        <v>24</v>
      </c>
      <c r="J25" s="36">
        <f t="shared" si="11"/>
        <v>167.53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>((D19-D20-D22-D23)/D19)*100%</f>
        <v>0.98041666666666671</v>
      </c>
      <c r="E26" s="42">
        <f t="shared" ref="E26:I26" si="16">(E19-E20-E22-E23)/E19</f>
        <v>1</v>
      </c>
      <c r="F26" s="42">
        <f t="shared" si="16"/>
        <v>1</v>
      </c>
      <c r="G26" s="42">
        <f t="shared" si="16"/>
        <v>1</v>
      </c>
      <c r="H26" s="42">
        <f t="shared" si="16"/>
        <v>1</v>
      </c>
      <c r="I26" s="42">
        <f t="shared" si="16"/>
        <v>1</v>
      </c>
      <c r="J26" s="43">
        <f>(J19-J20-J22-J23)/J19</f>
        <v>0.99720238095238101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7">(C19-C20-C22-C23-C21)/C19</f>
        <v>1</v>
      </c>
      <c r="D27" s="42">
        <f t="shared" ref="D27" si="18">(D19-D20-D22-D23-D21)/D19</f>
        <v>0.98041666666666671</v>
      </c>
      <c r="E27" s="42">
        <f t="shared" si="17"/>
        <v>1</v>
      </c>
      <c r="F27" s="42">
        <f t="shared" si="17"/>
        <v>1</v>
      </c>
      <c r="G27" s="42">
        <f t="shared" si="17"/>
        <v>1</v>
      </c>
      <c r="H27" s="42">
        <f t="shared" si="17"/>
        <v>1</v>
      </c>
      <c r="I27" s="46">
        <f t="shared" si="17"/>
        <v>1</v>
      </c>
      <c r="J27" s="52">
        <f>(J19-J20-J22-J23-J21)/J19</f>
        <v>0.99720238095238101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1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1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9">IF(C29&lt;1,C19,C19-C20-C21-C22-C23/C29)/24</f>
        <v>1</v>
      </c>
      <c r="D30" s="58">
        <f t="shared" ref="D30" si="20">IF(D29&lt;1,D19,D19-D20-D21-D22-D23/D29)/24</f>
        <v>1</v>
      </c>
      <c r="E30" s="58">
        <f t="shared" si="19"/>
        <v>1</v>
      </c>
      <c r="F30" s="58">
        <f t="shared" si="19"/>
        <v>1</v>
      </c>
      <c r="G30" s="58">
        <f t="shared" si="19"/>
        <v>1</v>
      </c>
      <c r="H30" s="58">
        <f t="shared" si="19"/>
        <v>1</v>
      </c>
      <c r="I30" s="59">
        <f t="shared" si="19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21">IF(C28=0,C27,((C19-C20-C22-C23-C21)/C19)/C28)</f>
        <v>1</v>
      </c>
      <c r="D31" s="25">
        <f t="shared" ref="D31" si="22">IF(D28=0,D27,((D19-D20-D22-D23-D21)/D19)/D28)</f>
        <v>0.98041666666666671</v>
      </c>
      <c r="E31" s="25">
        <f t="shared" si="21"/>
        <v>1</v>
      </c>
      <c r="F31" s="25">
        <f t="shared" si="21"/>
        <v>1</v>
      </c>
      <c r="G31" s="25">
        <f t="shared" si="21"/>
        <v>1</v>
      </c>
      <c r="H31" s="25">
        <f t="shared" si="21"/>
        <v>1</v>
      </c>
      <c r="I31" s="45">
        <f t="shared" si="21"/>
        <v>1</v>
      </c>
      <c r="J31" s="44">
        <f t="shared" ref="J31:K31" si="23">IF(J28=0,J27,((J19-J20-J22-J23-J21)/J19)/J28)</f>
        <v>0.99720238095238101</v>
      </c>
      <c r="K31" s="44">
        <f t="shared" si="23"/>
        <v>1</v>
      </c>
      <c r="L31" s="55">
        <f>(J28+J40+J56+J72+J116)/5</f>
        <v>0.79966666666666664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24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24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24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24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0.28000000000000003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24"/>
        <v>0.28000000000000003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5">C34+C36+C37</f>
        <v>0</v>
      </c>
      <c r="D38" s="30">
        <f t="shared" ref="D38" si="26">D34+D36+D37</f>
        <v>0.28000000000000003</v>
      </c>
      <c r="E38" s="30">
        <f t="shared" si="25"/>
        <v>0</v>
      </c>
      <c r="F38" s="30">
        <f t="shared" si="25"/>
        <v>0</v>
      </c>
      <c r="G38" s="30">
        <f t="shared" si="25"/>
        <v>0</v>
      </c>
      <c r="H38" s="30">
        <f t="shared" si="25"/>
        <v>0</v>
      </c>
      <c r="I38" s="30">
        <f t="shared" si="25"/>
        <v>0</v>
      </c>
      <c r="J38" s="34">
        <f t="shared" si="24"/>
        <v>0.28000000000000003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7">C33-C38</f>
        <v>24</v>
      </c>
      <c r="D39" s="30">
        <f t="shared" ref="D39" si="28">D33-D38</f>
        <v>23.72</v>
      </c>
      <c r="E39" s="30">
        <f t="shared" si="27"/>
        <v>24</v>
      </c>
      <c r="F39" s="30">
        <f t="shared" si="27"/>
        <v>24</v>
      </c>
      <c r="G39" s="30">
        <f t="shared" si="27"/>
        <v>24</v>
      </c>
      <c r="H39" s="30">
        <f t="shared" si="27"/>
        <v>24</v>
      </c>
      <c r="I39" s="30">
        <f t="shared" si="27"/>
        <v>24</v>
      </c>
      <c r="J39" s="34">
        <f t="shared" si="24"/>
        <v>167.72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>((D33-D34-D36-D37)/D33)*100%</f>
        <v>0.98833333333333329</v>
      </c>
      <c r="E40" s="42">
        <f t="shared" ref="E40:I40" si="29">(E33-E34-E36-E37)/E33</f>
        <v>1</v>
      </c>
      <c r="F40" s="42">
        <f t="shared" si="29"/>
        <v>1</v>
      </c>
      <c r="G40" s="42">
        <f t="shared" si="29"/>
        <v>1</v>
      </c>
      <c r="H40" s="42">
        <f t="shared" si="29"/>
        <v>1</v>
      </c>
      <c r="I40" s="42">
        <f t="shared" si="29"/>
        <v>1</v>
      </c>
      <c r="J40" s="43">
        <f>(J33-J34-J36-J37)/J33</f>
        <v>0.99833333333333329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30">(C33-C34-C36-C37-C35)/C33</f>
        <v>1</v>
      </c>
      <c r="D41" s="42">
        <f t="shared" ref="D41" si="31">(D33-D34-D36-D37-D35)/D33</f>
        <v>0.98833333333333329</v>
      </c>
      <c r="E41" s="42">
        <f t="shared" si="30"/>
        <v>1</v>
      </c>
      <c r="F41" s="42">
        <f t="shared" si="30"/>
        <v>1</v>
      </c>
      <c r="G41" s="42">
        <f t="shared" si="30"/>
        <v>1</v>
      </c>
      <c r="H41" s="42">
        <f t="shared" si="30"/>
        <v>1</v>
      </c>
      <c r="I41" s="46">
        <f t="shared" si="30"/>
        <v>1</v>
      </c>
      <c r="J41" s="52">
        <f>(J33-J34-J36-J37-J35)/J33</f>
        <v>0.99833333333333329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1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1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32">IF(C43&lt;1,C33,C33-C34-C35-C36-C37/C43)/24</f>
        <v>1</v>
      </c>
      <c r="D44" s="58">
        <f t="shared" si="32"/>
        <v>1</v>
      </c>
      <c r="E44" s="58">
        <f t="shared" si="32"/>
        <v>1</v>
      </c>
      <c r="F44" s="58">
        <f t="shared" si="32"/>
        <v>1</v>
      </c>
      <c r="G44" s="58">
        <f t="shared" si="32"/>
        <v>1</v>
      </c>
      <c r="H44" s="58">
        <f t="shared" si="32"/>
        <v>1</v>
      </c>
      <c r="I44" s="59">
        <f t="shared" si="32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33">IF(C42=0,C41,((C33-C34-C36-C37-C35)/C33)/C42)</f>
        <v>1</v>
      </c>
      <c r="D45" s="25">
        <f t="shared" si="33"/>
        <v>0.98833333333333329</v>
      </c>
      <c r="E45" s="25">
        <f t="shared" si="33"/>
        <v>1</v>
      </c>
      <c r="F45" s="25">
        <f t="shared" si="33"/>
        <v>1</v>
      </c>
      <c r="G45" s="25">
        <f t="shared" si="33"/>
        <v>1</v>
      </c>
      <c r="H45" s="25">
        <f t="shared" si="33"/>
        <v>1</v>
      </c>
      <c r="I45" s="45">
        <f t="shared" si="33"/>
        <v>1</v>
      </c>
      <c r="J45" s="44">
        <f t="shared" ref="J45:K45" si="34">IF(J42=0,J41,((J33-J34-J36-J37-J35)/J33)/J42)</f>
        <v>0.99833333333333329</v>
      </c>
      <c r="K45" s="44">
        <f t="shared" si="34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43799</v>
      </c>
      <c r="D47" s="51">
        <f t="shared" ref="D47:I47" si="35">C47+1</f>
        <v>43800</v>
      </c>
      <c r="E47" s="51">
        <f t="shared" si="35"/>
        <v>43801</v>
      </c>
      <c r="F47" s="51">
        <f t="shared" si="35"/>
        <v>43802</v>
      </c>
      <c r="G47" s="51">
        <f t="shared" si="35"/>
        <v>43803</v>
      </c>
      <c r="H47" s="51">
        <f t="shared" si="35"/>
        <v>43804</v>
      </c>
      <c r="I47" s="51">
        <f t="shared" si="35"/>
        <v>43805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36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36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36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36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36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37">C50+C52+C53</f>
        <v>0</v>
      </c>
      <c r="D54" s="30">
        <f t="shared" si="37"/>
        <v>0</v>
      </c>
      <c r="E54" s="30">
        <f t="shared" si="37"/>
        <v>0</v>
      </c>
      <c r="F54" s="30">
        <f t="shared" si="37"/>
        <v>0</v>
      </c>
      <c r="G54" s="30">
        <f t="shared" si="37"/>
        <v>0</v>
      </c>
      <c r="H54" s="30">
        <f t="shared" si="37"/>
        <v>0</v>
      </c>
      <c r="I54" s="30">
        <f t="shared" si="37"/>
        <v>0</v>
      </c>
      <c r="J54" s="36">
        <f t="shared" si="36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8">C49-C54</f>
        <v>24</v>
      </c>
      <c r="D55" s="30">
        <f t="shared" si="38"/>
        <v>24</v>
      </c>
      <c r="E55" s="30">
        <f t="shared" si="38"/>
        <v>24</v>
      </c>
      <c r="F55" s="30">
        <f t="shared" si="38"/>
        <v>24</v>
      </c>
      <c r="G55" s="30">
        <f t="shared" si="38"/>
        <v>24</v>
      </c>
      <c r="H55" s="30">
        <f t="shared" si="38"/>
        <v>24</v>
      </c>
      <c r="I55" s="30">
        <f t="shared" si="38"/>
        <v>24</v>
      </c>
      <c r="J55" s="36">
        <f t="shared" si="36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9">(D49-D50-D52-D53)/D49</f>
        <v>1</v>
      </c>
      <c r="E56" s="42">
        <f t="shared" si="39"/>
        <v>1</v>
      </c>
      <c r="F56" s="42">
        <f t="shared" si="39"/>
        <v>1</v>
      </c>
      <c r="G56" s="42">
        <f t="shared" si="39"/>
        <v>1</v>
      </c>
      <c r="H56" s="42">
        <f t="shared" si="39"/>
        <v>1</v>
      </c>
      <c r="I56" s="42">
        <f t="shared" si="39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0.95449404761904766</v>
      </c>
    </row>
    <row r="57" spans="1:12" x14ac:dyDescent="0.2">
      <c r="A57" s="14"/>
      <c r="B57" s="38" t="s">
        <v>19</v>
      </c>
      <c r="C57" s="42">
        <f t="shared" ref="C57:I57" si="40">(C49-C50-C52-C53-C51)/C49</f>
        <v>1</v>
      </c>
      <c r="D57" s="42">
        <f t="shared" si="40"/>
        <v>1</v>
      </c>
      <c r="E57" s="42">
        <f t="shared" si="40"/>
        <v>1</v>
      </c>
      <c r="F57" s="42">
        <f t="shared" si="40"/>
        <v>1</v>
      </c>
      <c r="G57" s="42">
        <f t="shared" si="40"/>
        <v>1</v>
      </c>
      <c r="H57" s="42">
        <f t="shared" si="40"/>
        <v>1</v>
      </c>
      <c r="I57" s="46">
        <f t="shared" si="40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0.95351190476190473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41">IF(C59&lt;1,C49,C49-C50-C51-C52-C53/C59)/24</f>
        <v>1</v>
      </c>
      <c r="D60" s="58">
        <f t="shared" si="41"/>
        <v>1</v>
      </c>
      <c r="E60" s="58">
        <f t="shared" si="41"/>
        <v>1</v>
      </c>
      <c r="F60" s="58">
        <f t="shared" si="41"/>
        <v>1</v>
      </c>
      <c r="G60" s="58">
        <f t="shared" si="41"/>
        <v>1</v>
      </c>
      <c r="H60" s="58">
        <f t="shared" si="41"/>
        <v>1</v>
      </c>
      <c r="I60" s="59">
        <f t="shared" si="41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42">IF(C58=0,C57,((C49-C50-C52-C53-C51)/C49)/C58)</f>
        <v>1</v>
      </c>
      <c r="D61" s="25">
        <f t="shared" si="42"/>
        <v>1</v>
      </c>
      <c r="E61" s="25">
        <f t="shared" si="42"/>
        <v>1</v>
      </c>
      <c r="F61" s="25">
        <f t="shared" si="42"/>
        <v>1</v>
      </c>
      <c r="G61" s="25">
        <f t="shared" si="42"/>
        <v>1</v>
      </c>
      <c r="H61" s="25">
        <f t="shared" si="42"/>
        <v>1</v>
      </c>
      <c r="I61" s="45">
        <f t="shared" si="42"/>
        <v>1</v>
      </c>
      <c r="J61" s="44">
        <f t="shared" ref="J61:K61" si="43">IF(J58=0,J57,((J49-J50-J52-J53-J51)/J49)/J58)</f>
        <v>1</v>
      </c>
      <c r="K61" s="44">
        <f t="shared" si="43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44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44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0.33</v>
      </c>
      <c r="H65" s="29">
        <v>0</v>
      </c>
      <c r="I65" s="29">
        <v>0</v>
      </c>
      <c r="J65" s="35">
        <f t="shared" si="44"/>
        <v>0.33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44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30">
        <v>4.46</v>
      </c>
      <c r="F67" s="29">
        <v>10.83</v>
      </c>
      <c r="G67" s="29">
        <v>0</v>
      </c>
      <c r="H67" s="29">
        <v>0</v>
      </c>
      <c r="I67" s="29">
        <v>0</v>
      </c>
      <c r="J67" s="35">
        <f t="shared" si="44"/>
        <v>15.29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45">C64+C66+C67</f>
        <v>0</v>
      </c>
      <c r="D68" s="30">
        <f t="shared" si="45"/>
        <v>0</v>
      </c>
      <c r="E68" s="30">
        <f t="shared" si="45"/>
        <v>4.46</v>
      </c>
      <c r="F68" s="30">
        <f t="shared" si="45"/>
        <v>10.83</v>
      </c>
      <c r="G68" s="30">
        <f t="shared" si="45"/>
        <v>0</v>
      </c>
      <c r="H68" s="30">
        <f t="shared" si="45"/>
        <v>0</v>
      </c>
      <c r="I68" s="30">
        <f t="shared" si="45"/>
        <v>0</v>
      </c>
      <c r="J68" s="36">
        <f t="shared" si="44"/>
        <v>15.29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46">C63-C68</f>
        <v>24</v>
      </c>
      <c r="D69" s="30">
        <f t="shared" si="46"/>
        <v>24</v>
      </c>
      <c r="E69" s="30">
        <f t="shared" si="46"/>
        <v>19.54</v>
      </c>
      <c r="F69" s="30">
        <f t="shared" si="46"/>
        <v>13.17</v>
      </c>
      <c r="G69" s="30">
        <f t="shared" si="46"/>
        <v>24</v>
      </c>
      <c r="H69" s="30">
        <f t="shared" si="46"/>
        <v>24</v>
      </c>
      <c r="I69" s="30">
        <f t="shared" si="46"/>
        <v>24</v>
      </c>
      <c r="J69" s="36">
        <f t="shared" si="44"/>
        <v>152.70999999999998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47">(D63-D64-D66-D67)/D63</f>
        <v>1</v>
      </c>
      <c r="E70" s="42">
        <f t="shared" si="47"/>
        <v>0.81416666666666659</v>
      </c>
      <c r="F70" s="42">
        <f t="shared" si="47"/>
        <v>0.54874999999999996</v>
      </c>
      <c r="G70" s="42">
        <f t="shared" si="47"/>
        <v>1</v>
      </c>
      <c r="H70" s="42">
        <f t="shared" si="47"/>
        <v>1</v>
      </c>
      <c r="I70" s="42">
        <f t="shared" si="47"/>
        <v>1</v>
      </c>
      <c r="J70" s="43">
        <f>(J63-J64-J66-J67)/J63</f>
        <v>0.90898809523809532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8">(C63-C64-C66-C67-C65)/C63</f>
        <v>1</v>
      </c>
      <c r="D71" s="42">
        <f t="shared" si="48"/>
        <v>1</v>
      </c>
      <c r="E71" s="42">
        <f t="shared" si="48"/>
        <v>0.81416666666666659</v>
      </c>
      <c r="F71" s="42">
        <f t="shared" si="48"/>
        <v>0.54874999999999996</v>
      </c>
      <c r="G71" s="42">
        <f t="shared" si="48"/>
        <v>0.98625000000000007</v>
      </c>
      <c r="H71" s="42">
        <f t="shared" si="48"/>
        <v>1</v>
      </c>
      <c r="I71" s="46">
        <f t="shared" si="48"/>
        <v>1</v>
      </c>
      <c r="J71" s="52">
        <f>(J63-J64-J66-J67-J65)/J63</f>
        <v>0.90702380952380945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1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1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9">IF(C73&lt;1,C63,C63-C64-C65-C66-C67/C73)/24</f>
        <v>1</v>
      </c>
      <c r="D74" s="58">
        <f t="shared" si="49"/>
        <v>1</v>
      </c>
      <c r="E74" s="58">
        <f t="shared" si="49"/>
        <v>0.81416666666666659</v>
      </c>
      <c r="F74" s="58">
        <f t="shared" si="49"/>
        <v>1</v>
      </c>
      <c r="G74" s="58">
        <f t="shared" si="49"/>
        <v>1</v>
      </c>
      <c r="H74" s="58">
        <f t="shared" si="49"/>
        <v>1</v>
      </c>
      <c r="I74" s="59">
        <f t="shared" si="49"/>
        <v>1</v>
      </c>
      <c r="J74" s="60">
        <f>SUM(C74:I74)</f>
        <v>6.8141666666666669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50">IF(C72=0,C71,((C63-C64-C66-C67-C65)/C63)/C72)</f>
        <v>1</v>
      </c>
      <c r="D75" s="25">
        <f t="shared" si="50"/>
        <v>1</v>
      </c>
      <c r="E75" s="25">
        <f t="shared" si="50"/>
        <v>0.81416666666666659</v>
      </c>
      <c r="F75" s="25">
        <f t="shared" si="50"/>
        <v>0.54874999999999996</v>
      </c>
      <c r="G75" s="25">
        <f t="shared" si="50"/>
        <v>0.98625000000000007</v>
      </c>
      <c r="H75" s="25">
        <f t="shared" si="50"/>
        <v>1</v>
      </c>
      <c r="I75" s="45">
        <f t="shared" si="50"/>
        <v>1</v>
      </c>
      <c r="J75" s="44">
        <f t="shared" ref="J75:K75" si="51">IF(J72=0,J71,((J63-J64-J66-J67-J65)/J63)/J72)</f>
        <v>0.90702380952380945</v>
      </c>
      <c r="K75" s="44">
        <f t="shared" si="51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43799</v>
      </c>
      <c r="D77" s="51">
        <f t="shared" ref="D77:I77" si="52">C77+1</f>
        <v>43800</v>
      </c>
      <c r="E77" s="51">
        <f t="shared" si="52"/>
        <v>43801</v>
      </c>
      <c r="F77" s="51">
        <f t="shared" si="52"/>
        <v>43802</v>
      </c>
      <c r="G77" s="51">
        <f t="shared" si="52"/>
        <v>43803</v>
      </c>
      <c r="H77" s="51">
        <f t="shared" si="52"/>
        <v>43804</v>
      </c>
      <c r="I77" s="51">
        <f t="shared" si="52"/>
        <v>43805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53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53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53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53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53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54">C80+C82+C83</f>
        <v>0</v>
      </c>
      <c r="D84" s="30">
        <f t="shared" si="54"/>
        <v>0</v>
      </c>
      <c r="E84" s="30">
        <f t="shared" si="54"/>
        <v>0</v>
      </c>
      <c r="F84" s="30">
        <f t="shared" si="54"/>
        <v>0</v>
      </c>
      <c r="G84" s="30">
        <f t="shared" si="54"/>
        <v>0</v>
      </c>
      <c r="H84" s="30">
        <f t="shared" si="54"/>
        <v>0</v>
      </c>
      <c r="I84" s="30">
        <f t="shared" si="54"/>
        <v>0</v>
      </c>
      <c r="J84" s="36">
        <f t="shared" si="53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55">C79-C84</f>
        <v>24</v>
      </c>
      <c r="D85" s="30">
        <f t="shared" si="55"/>
        <v>24</v>
      </c>
      <c r="E85" s="30">
        <f t="shared" si="55"/>
        <v>24</v>
      </c>
      <c r="F85" s="30">
        <f t="shared" si="55"/>
        <v>24</v>
      </c>
      <c r="G85" s="30">
        <f t="shared" si="55"/>
        <v>24</v>
      </c>
      <c r="H85" s="30">
        <f t="shared" si="55"/>
        <v>24</v>
      </c>
      <c r="I85" s="30">
        <f t="shared" si="55"/>
        <v>24</v>
      </c>
      <c r="J85" s="36">
        <f t="shared" si="53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56">(D79-D80-D82-D83)/D79</f>
        <v>1</v>
      </c>
      <c r="E86" s="42">
        <f t="shared" si="56"/>
        <v>1</v>
      </c>
      <c r="F86" s="42">
        <f t="shared" si="56"/>
        <v>1</v>
      </c>
      <c r="G86" s="42">
        <f t="shared" si="56"/>
        <v>1</v>
      </c>
      <c r="H86" s="42">
        <f t="shared" si="56"/>
        <v>1</v>
      </c>
      <c r="I86" s="42">
        <f t="shared" si="56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0.99940476190476191</v>
      </c>
    </row>
    <row r="87" spans="1:12" x14ac:dyDescent="0.2">
      <c r="A87" s="14"/>
      <c r="B87" s="38" t="s">
        <v>19</v>
      </c>
      <c r="C87" s="42">
        <f t="shared" ref="C87:I87" si="57">(C79-C80-C82-C83-C81)/C79</f>
        <v>1</v>
      </c>
      <c r="D87" s="42">
        <f t="shared" si="57"/>
        <v>1</v>
      </c>
      <c r="E87" s="42">
        <f t="shared" si="57"/>
        <v>1</v>
      </c>
      <c r="F87" s="42">
        <f t="shared" si="57"/>
        <v>1</v>
      </c>
      <c r="G87" s="42">
        <f t="shared" si="57"/>
        <v>1</v>
      </c>
      <c r="H87" s="42">
        <f t="shared" si="57"/>
        <v>1</v>
      </c>
      <c r="I87" s="46">
        <f t="shared" si="57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0.99940476190476191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8">IF(C89&lt;1,C79,C79-C80-C81-C82-C83/C89)/24</f>
        <v>1</v>
      </c>
      <c r="D90" s="58">
        <f t="shared" si="58"/>
        <v>1</v>
      </c>
      <c r="E90" s="58">
        <f t="shared" si="58"/>
        <v>1</v>
      </c>
      <c r="F90" s="58">
        <f t="shared" si="58"/>
        <v>1</v>
      </c>
      <c r="G90" s="58">
        <f t="shared" si="58"/>
        <v>1</v>
      </c>
      <c r="H90" s="58">
        <f t="shared" si="58"/>
        <v>1</v>
      </c>
      <c r="I90" s="59">
        <f t="shared" si="58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9">IF(C88=0,C87,((C79-C80-C82-C83-C81)/C79)/C88)</f>
        <v>1</v>
      </c>
      <c r="D91" s="25">
        <f t="shared" si="59"/>
        <v>1</v>
      </c>
      <c r="E91" s="25">
        <f t="shared" si="59"/>
        <v>1</v>
      </c>
      <c r="F91" s="25">
        <f t="shared" si="59"/>
        <v>1</v>
      </c>
      <c r="G91" s="25">
        <f t="shared" si="59"/>
        <v>1</v>
      </c>
      <c r="H91" s="25">
        <f t="shared" si="59"/>
        <v>1</v>
      </c>
      <c r="I91" s="45">
        <f t="shared" si="59"/>
        <v>1</v>
      </c>
      <c r="J91" s="44">
        <f t="shared" ref="J91:K91" si="60">IF(J88=0,J87,((J79-J80-J82-J83-J81)/J79)/J88)</f>
        <v>1</v>
      </c>
      <c r="K91" s="44">
        <f t="shared" si="60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61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61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61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61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0.2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61"/>
        <v>0.2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62">C94+C96+C97</f>
        <v>0</v>
      </c>
      <c r="D98" s="30">
        <f t="shared" si="62"/>
        <v>0.2</v>
      </c>
      <c r="E98" s="30">
        <f t="shared" si="62"/>
        <v>0</v>
      </c>
      <c r="F98" s="30">
        <f t="shared" si="62"/>
        <v>0</v>
      </c>
      <c r="G98" s="30">
        <f t="shared" si="62"/>
        <v>0</v>
      </c>
      <c r="H98" s="30">
        <f t="shared" si="62"/>
        <v>0</v>
      </c>
      <c r="I98" s="30">
        <f t="shared" si="62"/>
        <v>0</v>
      </c>
      <c r="J98" s="36">
        <f t="shared" si="61"/>
        <v>0.2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63">C93-C98</f>
        <v>24</v>
      </c>
      <c r="D99" s="30">
        <f t="shared" si="63"/>
        <v>23.8</v>
      </c>
      <c r="E99" s="30">
        <f t="shared" si="63"/>
        <v>24</v>
      </c>
      <c r="F99" s="30">
        <f t="shared" si="63"/>
        <v>24</v>
      </c>
      <c r="G99" s="30">
        <f t="shared" si="63"/>
        <v>24</v>
      </c>
      <c r="H99" s="30">
        <f t="shared" si="63"/>
        <v>24</v>
      </c>
      <c r="I99" s="30">
        <f t="shared" si="63"/>
        <v>24</v>
      </c>
      <c r="J99" s="36">
        <f t="shared" si="61"/>
        <v>167.8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64">(D93-D94-D96-D97)/D93</f>
        <v>0.9916666666666667</v>
      </c>
      <c r="E100" s="42">
        <f t="shared" si="64"/>
        <v>1</v>
      </c>
      <c r="F100" s="42">
        <f t="shared" si="64"/>
        <v>1</v>
      </c>
      <c r="G100" s="42">
        <f t="shared" si="64"/>
        <v>1</v>
      </c>
      <c r="H100" s="42">
        <f t="shared" si="64"/>
        <v>1</v>
      </c>
      <c r="I100" s="42">
        <f t="shared" si="64"/>
        <v>1</v>
      </c>
      <c r="J100" s="43">
        <f>(J93-J94-J96-J97)/J93</f>
        <v>0.99880952380952392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65">(C93-C94-C96-C97-C95)/C93</f>
        <v>1</v>
      </c>
      <c r="D101" s="42">
        <f t="shared" si="65"/>
        <v>0.9916666666666667</v>
      </c>
      <c r="E101" s="42">
        <f t="shared" si="65"/>
        <v>1</v>
      </c>
      <c r="F101" s="42">
        <f t="shared" si="65"/>
        <v>1</v>
      </c>
      <c r="G101" s="42">
        <f t="shared" si="65"/>
        <v>1</v>
      </c>
      <c r="H101" s="42">
        <f t="shared" si="65"/>
        <v>1</v>
      </c>
      <c r="I101" s="46">
        <f t="shared" si="65"/>
        <v>1</v>
      </c>
      <c r="J101" s="52">
        <f>(J93-J94-J96-J97-J95)/J93</f>
        <v>0.99880952380952392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1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1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66">IF(C103&lt;1,C93,C93-C94-C95-C96-C97/C103)/24</f>
        <v>1</v>
      </c>
      <c r="D104" s="58">
        <f t="shared" si="66"/>
        <v>1</v>
      </c>
      <c r="E104" s="58">
        <f t="shared" si="66"/>
        <v>1</v>
      </c>
      <c r="F104" s="58">
        <f t="shared" si="66"/>
        <v>1</v>
      </c>
      <c r="G104" s="58">
        <f t="shared" si="66"/>
        <v>1</v>
      </c>
      <c r="H104" s="58">
        <f t="shared" si="66"/>
        <v>1</v>
      </c>
      <c r="I104" s="59">
        <f t="shared" si="66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67">IF(C102=0,C101,((C93-C94-C96-C97-C95)/C93)/C102)</f>
        <v>1</v>
      </c>
      <c r="D105" s="25">
        <f t="shared" si="67"/>
        <v>0.9916666666666667</v>
      </c>
      <c r="E105" s="25">
        <f t="shared" si="67"/>
        <v>1</v>
      </c>
      <c r="F105" s="25">
        <f t="shared" si="67"/>
        <v>1</v>
      </c>
      <c r="G105" s="25">
        <f t="shared" si="67"/>
        <v>1</v>
      </c>
      <c r="H105" s="25">
        <f t="shared" si="67"/>
        <v>1</v>
      </c>
      <c r="I105" s="45">
        <f t="shared" si="67"/>
        <v>1</v>
      </c>
      <c r="J105" s="44">
        <f t="shared" ref="J105:K105" si="68">IF(J102=0,J101,((J93-J94-J96-J97-J95)/J93)/J102)</f>
        <v>0.99880952380952392</v>
      </c>
      <c r="K105" s="44">
        <f t="shared" si="68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43799</v>
      </c>
      <c r="D107" s="51">
        <f t="shared" ref="D107:I107" si="69">C107+1</f>
        <v>43800</v>
      </c>
      <c r="E107" s="51">
        <f t="shared" si="69"/>
        <v>43801</v>
      </c>
      <c r="F107" s="51">
        <f t="shared" si="69"/>
        <v>43802</v>
      </c>
      <c r="G107" s="51">
        <f t="shared" si="69"/>
        <v>43803</v>
      </c>
      <c r="H107" s="51">
        <f t="shared" si="69"/>
        <v>43804</v>
      </c>
      <c r="I107" s="51">
        <f t="shared" si="69"/>
        <v>43805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70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70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70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70"/>
        <v>0</v>
      </c>
      <c r="K112" s="35">
        <v>0</v>
      </c>
    </row>
    <row r="113" spans="1:15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70"/>
        <v>0</v>
      </c>
      <c r="K113" s="35">
        <v>0</v>
      </c>
      <c r="L113" s="53"/>
    </row>
    <row r="114" spans="1:15" x14ac:dyDescent="0.2">
      <c r="A114" s="14"/>
      <c r="B114" s="15" t="s">
        <v>11</v>
      </c>
      <c r="C114" s="30">
        <f t="shared" ref="C114:I114" si="71">C110+C112+C113</f>
        <v>0</v>
      </c>
      <c r="D114" s="30">
        <f t="shared" si="71"/>
        <v>0</v>
      </c>
      <c r="E114" s="30">
        <f t="shared" si="71"/>
        <v>0</v>
      </c>
      <c r="F114" s="30">
        <f t="shared" si="71"/>
        <v>0</v>
      </c>
      <c r="G114" s="30">
        <f t="shared" si="71"/>
        <v>0</v>
      </c>
      <c r="H114" s="30">
        <f t="shared" si="71"/>
        <v>0</v>
      </c>
      <c r="I114" s="30">
        <f t="shared" si="71"/>
        <v>0</v>
      </c>
      <c r="J114" s="36">
        <f t="shared" si="70"/>
        <v>0</v>
      </c>
      <c r="K114" s="36">
        <f>K110+K112+K113</f>
        <v>0</v>
      </c>
    </row>
    <row r="115" spans="1:15" x14ac:dyDescent="0.2">
      <c r="A115" s="14"/>
      <c r="B115" s="15" t="s">
        <v>1</v>
      </c>
      <c r="C115" s="30">
        <f t="shared" ref="C115:I115" si="72">C109-C114</f>
        <v>24</v>
      </c>
      <c r="D115" s="30">
        <f t="shared" si="72"/>
        <v>24</v>
      </c>
      <c r="E115" s="30">
        <f t="shared" si="72"/>
        <v>24</v>
      </c>
      <c r="F115" s="30">
        <f t="shared" si="72"/>
        <v>24</v>
      </c>
      <c r="G115" s="30">
        <f t="shared" si="72"/>
        <v>24</v>
      </c>
      <c r="H115" s="30">
        <f t="shared" si="72"/>
        <v>24</v>
      </c>
      <c r="I115" s="30">
        <f t="shared" si="72"/>
        <v>24</v>
      </c>
      <c r="J115" s="36">
        <f t="shared" si="70"/>
        <v>168</v>
      </c>
      <c r="K115" s="36">
        <f>K109-K114</f>
        <v>168</v>
      </c>
      <c r="L115" s="54"/>
      <c r="O115" s="53">
        <f>AVERAGE(J116,J132,J146,J160,J174,J188)</f>
        <v>1</v>
      </c>
    </row>
    <row r="116" spans="1:15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73">(D109-D110-D112-D113)/D109</f>
        <v>1</v>
      </c>
      <c r="E116" s="42">
        <f t="shared" si="73"/>
        <v>1</v>
      </c>
      <c r="F116" s="42">
        <f t="shared" si="73"/>
        <v>1</v>
      </c>
      <c r="G116" s="42">
        <f t="shared" si="73"/>
        <v>1</v>
      </c>
      <c r="H116" s="42">
        <f t="shared" si="73"/>
        <v>1</v>
      </c>
      <c r="I116" s="42">
        <f t="shared" si="73"/>
        <v>1</v>
      </c>
      <c r="J116" s="43">
        <f t="shared" ref="J116:K116" si="74">(J109-J110-J112-J113)/J109</f>
        <v>1</v>
      </c>
      <c r="K116" s="43">
        <f t="shared" si="74"/>
        <v>1</v>
      </c>
      <c r="L116" s="49">
        <f>J116</f>
        <v>1</v>
      </c>
    </row>
    <row r="117" spans="1:15" x14ac:dyDescent="0.2">
      <c r="A117" s="14"/>
      <c r="B117" s="38" t="s">
        <v>19</v>
      </c>
      <c r="C117" s="42">
        <f t="shared" ref="C117:I117" si="75">(C109-C110-C112-C113-C111)/C109</f>
        <v>0</v>
      </c>
      <c r="D117" s="42">
        <f t="shared" si="75"/>
        <v>0</v>
      </c>
      <c r="E117" s="42">
        <f t="shared" si="75"/>
        <v>0</v>
      </c>
      <c r="F117" s="42">
        <f t="shared" si="75"/>
        <v>0</v>
      </c>
      <c r="G117" s="42">
        <f t="shared" si="75"/>
        <v>0</v>
      </c>
      <c r="H117" s="42">
        <f t="shared" si="75"/>
        <v>0</v>
      </c>
      <c r="I117" s="46">
        <f t="shared" si="75"/>
        <v>0</v>
      </c>
      <c r="J117" s="52">
        <f t="shared" ref="J117:K117" si="76">(J109-J110-J112-J113-J111)/J109</f>
        <v>0</v>
      </c>
      <c r="K117" s="47">
        <f t="shared" si="76"/>
        <v>1</v>
      </c>
      <c r="L117" s="49">
        <f>J117</f>
        <v>0</v>
      </c>
    </row>
    <row r="118" spans="1:15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5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5" x14ac:dyDescent="0.2">
      <c r="A120" s="16"/>
      <c r="B120" s="57" t="s">
        <v>25</v>
      </c>
      <c r="C120" s="58">
        <f t="shared" ref="C120:I120" si="77">IF(C119&lt;1,C109,C109-C110-C111-C112-C113/C119)/24</f>
        <v>1</v>
      </c>
      <c r="D120" s="58">
        <f t="shared" si="77"/>
        <v>1</v>
      </c>
      <c r="E120" s="58">
        <f t="shared" si="77"/>
        <v>1</v>
      </c>
      <c r="F120" s="58">
        <f t="shared" si="77"/>
        <v>1</v>
      </c>
      <c r="G120" s="58">
        <f t="shared" si="77"/>
        <v>1</v>
      </c>
      <c r="H120" s="58">
        <f t="shared" si="77"/>
        <v>1</v>
      </c>
      <c r="I120" s="59">
        <f t="shared" si="77"/>
        <v>1</v>
      </c>
      <c r="J120" s="60">
        <f>SUM(C120:I120)</f>
        <v>7</v>
      </c>
      <c r="K120" s="61">
        <v>7</v>
      </c>
    </row>
    <row r="121" spans="1:15" x14ac:dyDescent="0.2">
      <c r="A121" s="41"/>
      <c r="B121" s="1" t="s">
        <v>15</v>
      </c>
      <c r="C121" s="25">
        <f t="shared" ref="C121:I121" si="78">IF(C118=0,C117,((C109-C110-C112-C113-C111)/C109)/C118)</f>
        <v>0</v>
      </c>
      <c r="D121" s="25">
        <f t="shared" si="78"/>
        <v>0</v>
      </c>
      <c r="E121" s="25">
        <f t="shared" si="78"/>
        <v>0</v>
      </c>
      <c r="F121" s="25">
        <f t="shared" si="78"/>
        <v>0</v>
      </c>
      <c r="G121" s="25">
        <f t="shared" si="78"/>
        <v>0</v>
      </c>
      <c r="H121" s="25">
        <f t="shared" si="78"/>
        <v>0</v>
      </c>
      <c r="I121" s="45">
        <f t="shared" si="78"/>
        <v>0</v>
      </c>
      <c r="J121" s="44">
        <f t="shared" ref="J121:K121" si="79">IF(J118=0,J117,((J109-J110-J112-J113-J111)/J109)/J118)</f>
        <v>0</v>
      </c>
      <c r="K121" s="44">
        <f t="shared" si="79"/>
        <v>1</v>
      </c>
      <c r="N121" s="53"/>
    </row>
    <row r="122" spans="1:15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5" ht="13.5" thickTop="1" x14ac:dyDescent="0.2">
      <c r="A123" s="21"/>
      <c r="B123" s="5"/>
      <c r="C123" s="51">
        <f>C107</f>
        <v>43799</v>
      </c>
      <c r="D123" s="51">
        <f t="shared" ref="D123:I123" si="80">C123+1</f>
        <v>43800</v>
      </c>
      <c r="E123" s="51">
        <f t="shared" si="80"/>
        <v>43801</v>
      </c>
      <c r="F123" s="51">
        <f t="shared" si="80"/>
        <v>43802</v>
      </c>
      <c r="G123" s="51">
        <f t="shared" si="80"/>
        <v>43803</v>
      </c>
      <c r="H123" s="51">
        <f t="shared" si="80"/>
        <v>43804</v>
      </c>
      <c r="I123" s="51">
        <f t="shared" si="80"/>
        <v>43805</v>
      </c>
      <c r="J123" s="20" t="s">
        <v>12</v>
      </c>
      <c r="K123" s="20"/>
      <c r="N123" s="53"/>
    </row>
    <row r="124" spans="1:15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5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81">SUM(C125:I125)</f>
        <v>168</v>
      </c>
      <c r="K125" s="27">
        <v>168</v>
      </c>
    </row>
    <row r="126" spans="1:15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81"/>
        <v>0</v>
      </c>
      <c r="K126" s="35">
        <v>0</v>
      </c>
    </row>
    <row r="127" spans="1:15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81"/>
        <v>168</v>
      </c>
      <c r="K127" s="35">
        <v>0</v>
      </c>
      <c r="N127" s="31"/>
    </row>
    <row r="128" spans="1:15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81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81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82">C126+C128+C129</f>
        <v>0</v>
      </c>
      <c r="D130" s="30">
        <f t="shared" si="82"/>
        <v>0</v>
      </c>
      <c r="E130" s="30">
        <f t="shared" si="82"/>
        <v>0</v>
      </c>
      <c r="F130" s="30">
        <f t="shared" si="82"/>
        <v>0</v>
      </c>
      <c r="G130" s="30">
        <f t="shared" si="82"/>
        <v>0</v>
      </c>
      <c r="H130" s="30">
        <f t="shared" si="82"/>
        <v>0</v>
      </c>
      <c r="I130" s="30">
        <f t="shared" si="82"/>
        <v>0</v>
      </c>
      <c r="J130" s="36">
        <f t="shared" si="81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83">C125-C130</f>
        <v>24</v>
      </c>
      <c r="D131" s="30">
        <f t="shared" si="83"/>
        <v>24</v>
      </c>
      <c r="E131" s="30">
        <f t="shared" si="83"/>
        <v>24</v>
      </c>
      <c r="F131" s="30">
        <f t="shared" si="83"/>
        <v>24</v>
      </c>
      <c r="G131" s="30">
        <f t="shared" si="83"/>
        <v>24</v>
      </c>
      <c r="H131" s="30">
        <f t="shared" si="83"/>
        <v>24</v>
      </c>
      <c r="I131" s="30">
        <f t="shared" si="83"/>
        <v>24</v>
      </c>
      <c r="J131" s="36">
        <f t="shared" si="81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84">(D125-D126-D128-D129)/D125</f>
        <v>1</v>
      </c>
      <c r="E132" s="42">
        <f t="shared" si="84"/>
        <v>1</v>
      </c>
      <c r="F132" s="42">
        <f t="shared" si="84"/>
        <v>1</v>
      </c>
      <c r="G132" s="42">
        <f t="shared" si="84"/>
        <v>1</v>
      </c>
      <c r="H132" s="42">
        <f t="shared" si="84"/>
        <v>1</v>
      </c>
      <c r="I132" s="42">
        <f t="shared" si="84"/>
        <v>1</v>
      </c>
      <c r="J132" s="43">
        <f t="shared" ref="J132:K132" si="85">(J125-J126-J128-J129)/J125</f>
        <v>1</v>
      </c>
      <c r="K132" s="43">
        <f t="shared" si="85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86">(C125-C126-C128-C129-C127)/C125</f>
        <v>0</v>
      </c>
      <c r="D133" s="42">
        <f t="shared" si="86"/>
        <v>0</v>
      </c>
      <c r="E133" s="42">
        <f t="shared" si="86"/>
        <v>0</v>
      </c>
      <c r="F133" s="42">
        <f t="shared" si="86"/>
        <v>0</v>
      </c>
      <c r="G133" s="42">
        <f t="shared" si="86"/>
        <v>0</v>
      </c>
      <c r="H133" s="42">
        <f t="shared" si="86"/>
        <v>0</v>
      </c>
      <c r="I133" s="46">
        <f t="shared" si="86"/>
        <v>0</v>
      </c>
      <c r="J133" s="52">
        <f t="shared" ref="J133:K133" si="87">(J125-J126-J128-J129-J127)/J125</f>
        <v>0</v>
      </c>
      <c r="K133" s="47">
        <f t="shared" si="87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8">IF(C135&lt;1,C125,C125-C126-C127-C128-C129/C135)/24</f>
        <v>1</v>
      </c>
      <c r="D136" s="58">
        <f t="shared" si="88"/>
        <v>1</v>
      </c>
      <c r="E136" s="58">
        <f t="shared" si="88"/>
        <v>1</v>
      </c>
      <c r="F136" s="58">
        <f t="shared" si="88"/>
        <v>1</v>
      </c>
      <c r="G136" s="58">
        <f t="shared" si="88"/>
        <v>1</v>
      </c>
      <c r="H136" s="58">
        <f t="shared" si="88"/>
        <v>1</v>
      </c>
      <c r="I136" s="59">
        <f t="shared" si="88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9">IF(C134=0,C133,((C125-C126-C128-C129-C127)/C125)/C134)</f>
        <v>0</v>
      </c>
      <c r="D137" s="25">
        <f t="shared" si="89"/>
        <v>0</v>
      </c>
      <c r="E137" s="25">
        <f t="shared" si="89"/>
        <v>0</v>
      </c>
      <c r="F137" s="25">
        <f t="shared" si="89"/>
        <v>0</v>
      </c>
      <c r="G137" s="25">
        <f t="shared" si="89"/>
        <v>0</v>
      </c>
      <c r="H137" s="25">
        <f t="shared" si="89"/>
        <v>0</v>
      </c>
      <c r="I137" s="45">
        <f t="shared" si="89"/>
        <v>0</v>
      </c>
      <c r="J137" s="44">
        <f t="shared" ref="J137:K137" si="90">IF(J134=0,J133,((J125-J126-J128-J129-J127)/J125)/J134)</f>
        <v>0</v>
      </c>
      <c r="K137" s="44">
        <f t="shared" si="90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91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91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91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91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91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92">C140+C142+C143</f>
        <v>0</v>
      </c>
      <c r="D144" s="30">
        <f t="shared" si="92"/>
        <v>0</v>
      </c>
      <c r="E144" s="30">
        <f t="shared" si="92"/>
        <v>0</v>
      </c>
      <c r="F144" s="30">
        <f t="shared" si="92"/>
        <v>0</v>
      </c>
      <c r="G144" s="30">
        <f t="shared" si="92"/>
        <v>0</v>
      </c>
      <c r="H144" s="30">
        <f t="shared" si="92"/>
        <v>0</v>
      </c>
      <c r="I144" s="30">
        <f t="shared" si="92"/>
        <v>0</v>
      </c>
      <c r="J144" s="36">
        <f t="shared" si="91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93">C139-C144</f>
        <v>24</v>
      </c>
      <c r="D145" s="30">
        <f t="shared" si="93"/>
        <v>24</v>
      </c>
      <c r="E145" s="30">
        <f t="shared" si="93"/>
        <v>24</v>
      </c>
      <c r="F145" s="30">
        <f t="shared" si="93"/>
        <v>24</v>
      </c>
      <c r="G145" s="30">
        <f t="shared" si="93"/>
        <v>24</v>
      </c>
      <c r="H145" s="30">
        <f t="shared" si="93"/>
        <v>24</v>
      </c>
      <c r="I145" s="30">
        <f t="shared" si="93"/>
        <v>24</v>
      </c>
      <c r="J145" s="36">
        <f t="shared" si="91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94">(D139-D140-D142-D143)/D139</f>
        <v>1</v>
      </c>
      <c r="E146" s="42">
        <f t="shared" si="94"/>
        <v>1</v>
      </c>
      <c r="F146" s="42">
        <f t="shared" si="94"/>
        <v>1</v>
      </c>
      <c r="G146" s="42">
        <f t="shared" si="94"/>
        <v>1</v>
      </c>
      <c r="H146" s="42">
        <f t="shared" si="94"/>
        <v>1</v>
      </c>
      <c r="I146" s="42">
        <f t="shared" si="94"/>
        <v>1</v>
      </c>
      <c r="J146" s="43">
        <f t="shared" ref="J146:K146" si="95">(J139-J140-J142-J143)/J139</f>
        <v>1</v>
      </c>
      <c r="K146" s="43">
        <f t="shared" si="95"/>
        <v>1</v>
      </c>
    </row>
    <row r="147" spans="1:13" x14ac:dyDescent="0.2">
      <c r="A147" s="14"/>
      <c r="B147" s="38" t="s">
        <v>19</v>
      </c>
      <c r="C147" s="42">
        <f t="shared" ref="C147:I147" si="96">(C139-C140-C142-C143-C141)/C139</f>
        <v>0</v>
      </c>
      <c r="D147" s="42">
        <f t="shared" si="96"/>
        <v>0</v>
      </c>
      <c r="E147" s="42">
        <f t="shared" si="96"/>
        <v>0</v>
      </c>
      <c r="F147" s="42">
        <f t="shared" si="96"/>
        <v>0</v>
      </c>
      <c r="G147" s="42">
        <f t="shared" si="96"/>
        <v>0</v>
      </c>
      <c r="H147" s="42">
        <f t="shared" si="96"/>
        <v>0</v>
      </c>
      <c r="I147" s="46">
        <f t="shared" si="96"/>
        <v>0</v>
      </c>
      <c r="J147" s="52">
        <f t="shared" ref="J147:K147" si="97">(J139-J140-J142-J143-J141)/J139</f>
        <v>0</v>
      </c>
      <c r="K147" s="47">
        <f t="shared" si="97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8">IF(C149&lt;1,C139,C139-C140-C141-C142-C143/C149)/24</f>
        <v>1</v>
      </c>
      <c r="D150" s="58">
        <f t="shared" si="98"/>
        <v>1</v>
      </c>
      <c r="E150" s="58">
        <f t="shared" si="98"/>
        <v>1</v>
      </c>
      <c r="F150" s="58">
        <f t="shared" si="98"/>
        <v>1</v>
      </c>
      <c r="G150" s="58">
        <f t="shared" si="98"/>
        <v>1</v>
      </c>
      <c r="H150" s="58">
        <f t="shared" si="98"/>
        <v>1</v>
      </c>
      <c r="I150" s="59">
        <f t="shared" si="98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9">IF(C148=0,C147,((C139-C140-C142-C143-C141)/C139)/C148)</f>
        <v>0</v>
      </c>
      <c r="D151" s="25">
        <f t="shared" si="99"/>
        <v>0</v>
      </c>
      <c r="E151" s="25">
        <f t="shared" si="99"/>
        <v>0</v>
      </c>
      <c r="F151" s="25">
        <f t="shared" si="99"/>
        <v>0</v>
      </c>
      <c r="G151" s="25">
        <f t="shared" si="99"/>
        <v>0</v>
      </c>
      <c r="H151" s="25">
        <f t="shared" si="99"/>
        <v>0</v>
      </c>
      <c r="I151" s="45">
        <f t="shared" si="99"/>
        <v>0</v>
      </c>
      <c r="J151" s="44">
        <f t="shared" ref="J151:K151" si="100">IF(J148=0,J147,((J139-J140-J142-J143-J141)/J139)/J148)</f>
        <v>0</v>
      </c>
      <c r="K151" s="44">
        <f t="shared" si="100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101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101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101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101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101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102">C154+C156+C157</f>
        <v>0</v>
      </c>
      <c r="D158" s="30">
        <f t="shared" si="102"/>
        <v>0</v>
      </c>
      <c r="E158" s="30">
        <f t="shared" si="102"/>
        <v>0</v>
      </c>
      <c r="F158" s="30">
        <f t="shared" si="102"/>
        <v>0</v>
      </c>
      <c r="G158" s="30">
        <f t="shared" si="102"/>
        <v>0</v>
      </c>
      <c r="H158" s="30">
        <f t="shared" si="102"/>
        <v>0</v>
      </c>
      <c r="I158" s="30">
        <f t="shared" si="102"/>
        <v>0</v>
      </c>
      <c r="J158" s="36">
        <f t="shared" si="101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103">C153-C158</f>
        <v>24</v>
      </c>
      <c r="D159" s="30">
        <f t="shared" si="103"/>
        <v>24</v>
      </c>
      <c r="E159" s="30">
        <f t="shared" si="103"/>
        <v>24</v>
      </c>
      <c r="F159" s="30">
        <f t="shared" si="103"/>
        <v>24</v>
      </c>
      <c r="G159" s="30">
        <f t="shared" si="103"/>
        <v>24</v>
      </c>
      <c r="H159" s="30">
        <f t="shared" si="103"/>
        <v>24</v>
      </c>
      <c r="I159" s="30">
        <f t="shared" si="103"/>
        <v>24</v>
      </c>
      <c r="J159" s="36">
        <f t="shared" si="101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104">(D153-D154-D156-D157)/D153</f>
        <v>1</v>
      </c>
      <c r="E160" s="42">
        <f t="shared" si="104"/>
        <v>1</v>
      </c>
      <c r="F160" s="42">
        <f t="shared" si="104"/>
        <v>1</v>
      </c>
      <c r="G160" s="42">
        <f t="shared" si="104"/>
        <v>1</v>
      </c>
      <c r="H160" s="42">
        <f t="shared" si="104"/>
        <v>1</v>
      </c>
      <c r="I160" s="42">
        <f t="shared" si="104"/>
        <v>1</v>
      </c>
      <c r="J160" s="43">
        <f t="shared" ref="J160:K160" si="105">(J153-J154-J156-J157)/J153</f>
        <v>1</v>
      </c>
      <c r="K160" s="43">
        <f t="shared" si="105"/>
        <v>1</v>
      </c>
    </row>
    <row r="161" spans="1:15" x14ac:dyDescent="0.2">
      <c r="A161" s="14"/>
      <c r="B161" s="38" t="s">
        <v>19</v>
      </c>
      <c r="C161" s="42">
        <f t="shared" ref="C161:I161" si="106">(C153-C154-C156-C157-C155)/C153</f>
        <v>0</v>
      </c>
      <c r="D161" s="42">
        <f t="shared" si="106"/>
        <v>0</v>
      </c>
      <c r="E161" s="42">
        <f t="shared" si="106"/>
        <v>0</v>
      </c>
      <c r="F161" s="42">
        <f t="shared" si="106"/>
        <v>0</v>
      </c>
      <c r="G161" s="42">
        <f t="shared" si="106"/>
        <v>0</v>
      </c>
      <c r="H161" s="42">
        <f t="shared" si="106"/>
        <v>0</v>
      </c>
      <c r="I161" s="46">
        <f t="shared" si="106"/>
        <v>0</v>
      </c>
      <c r="J161" s="52">
        <f t="shared" ref="J161:K161" si="107">(J153-J154-J156-J157-J155)/J153</f>
        <v>0</v>
      </c>
      <c r="K161" s="47">
        <f t="shared" si="107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8">IF(C163&lt;1,C153,C153-C154-C155-C156-C157/C163)/24</f>
        <v>1</v>
      </c>
      <c r="D164" s="58">
        <f t="shared" si="108"/>
        <v>1</v>
      </c>
      <c r="E164" s="58">
        <f t="shared" si="108"/>
        <v>1</v>
      </c>
      <c r="F164" s="58">
        <f t="shared" si="108"/>
        <v>1</v>
      </c>
      <c r="G164" s="58">
        <f t="shared" si="108"/>
        <v>1</v>
      </c>
      <c r="H164" s="58">
        <f t="shared" si="108"/>
        <v>1</v>
      </c>
      <c r="I164" s="59">
        <f t="shared" si="108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9">IF(C162=0,C161,((C153-C154-C156-C157-C155)/C153)/C162)</f>
        <v>0</v>
      </c>
      <c r="D165" s="25">
        <f t="shared" si="109"/>
        <v>0</v>
      </c>
      <c r="E165" s="25">
        <f t="shared" si="109"/>
        <v>0</v>
      </c>
      <c r="F165" s="25">
        <f t="shared" si="109"/>
        <v>0</v>
      </c>
      <c r="G165" s="25">
        <f t="shared" si="109"/>
        <v>0</v>
      </c>
      <c r="H165" s="25">
        <f t="shared" si="109"/>
        <v>0</v>
      </c>
      <c r="I165" s="45">
        <f t="shared" si="109"/>
        <v>0</v>
      </c>
      <c r="J165" s="44">
        <f t="shared" ref="J165:K165" si="110">IF(J162=0,J161,((J153-J154-J156-J157-J155)/J153)/J162)</f>
        <v>0</v>
      </c>
      <c r="K165" s="44">
        <f t="shared" si="110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11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11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11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11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11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12">C168+C170+C171</f>
        <v>0</v>
      </c>
      <c r="D172" s="30">
        <f t="shared" si="112"/>
        <v>0</v>
      </c>
      <c r="E172" s="30">
        <f t="shared" si="112"/>
        <v>0</v>
      </c>
      <c r="F172" s="30">
        <f t="shared" si="112"/>
        <v>0</v>
      </c>
      <c r="G172" s="30">
        <f t="shared" si="112"/>
        <v>0</v>
      </c>
      <c r="H172" s="30">
        <f t="shared" si="112"/>
        <v>0</v>
      </c>
      <c r="I172" s="30">
        <f t="shared" si="112"/>
        <v>0</v>
      </c>
      <c r="J172" s="36">
        <f t="shared" si="111"/>
        <v>0</v>
      </c>
      <c r="K172" s="36">
        <f>K168+K170+K171</f>
        <v>0</v>
      </c>
      <c r="L172" s="53">
        <f>AVERAGE(J86,J100)</f>
        <v>0.99940476190476191</v>
      </c>
    </row>
    <row r="173" spans="1:15" x14ac:dyDescent="0.2">
      <c r="A173" s="14"/>
      <c r="B173" s="15" t="s">
        <v>1</v>
      </c>
      <c r="C173" s="30">
        <f t="shared" ref="C173:I173" si="113">C167-C172</f>
        <v>24</v>
      </c>
      <c r="D173" s="30">
        <f t="shared" si="113"/>
        <v>24</v>
      </c>
      <c r="E173" s="30">
        <f t="shared" si="113"/>
        <v>24</v>
      </c>
      <c r="F173" s="30">
        <f t="shared" si="113"/>
        <v>24</v>
      </c>
      <c r="G173" s="30">
        <f t="shared" si="113"/>
        <v>24</v>
      </c>
      <c r="H173" s="30">
        <f t="shared" si="113"/>
        <v>24</v>
      </c>
      <c r="I173" s="30">
        <f t="shared" si="113"/>
        <v>24</v>
      </c>
      <c r="J173" s="36">
        <f t="shared" si="111"/>
        <v>168</v>
      </c>
      <c r="K173" s="36">
        <f>K167-K172</f>
        <v>168</v>
      </c>
      <c r="L173" s="53">
        <f>AVERAGE(J87,J101)</f>
        <v>0.99940476190476191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14">(D167-D168-D170-D171)/D167</f>
        <v>1</v>
      </c>
      <c r="E174" s="42">
        <f t="shared" si="114"/>
        <v>1</v>
      </c>
      <c r="F174" s="42">
        <f t="shared" si="114"/>
        <v>1</v>
      </c>
      <c r="G174" s="42">
        <f t="shared" si="114"/>
        <v>1</v>
      </c>
      <c r="H174" s="42">
        <f t="shared" si="114"/>
        <v>1</v>
      </c>
      <c r="I174" s="42">
        <f t="shared" si="114"/>
        <v>1</v>
      </c>
      <c r="J174" s="43">
        <f t="shared" ref="J174:K174" si="115">(J167-J168-J170-J171)/J167</f>
        <v>1</v>
      </c>
      <c r="K174" s="43">
        <f t="shared" si="115"/>
        <v>1</v>
      </c>
    </row>
    <row r="175" spans="1:15" x14ac:dyDescent="0.2">
      <c r="A175" s="14"/>
      <c r="B175" s="38" t="s">
        <v>19</v>
      </c>
      <c r="C175" s="42">
        <f t="shared" ref="C175:I175" si="116">(C167-C168-C170-C171-C169)/C167</f>
        <v>0</v>
      </c>
      <c r="D175" s="42">
        <f t="shared" si="116"/>
        <v>0</v>
      </c>
      <c r="E175" s="42">
        <f t="shared" si="116"/>
        <v>0</v>
      </c>
      <c r="F175" s="42">
        <f t="shared" si="116"/>
        <v>0</v>
      </c>
      <c r="G175" s="42">
        <f t="shared" si="116"/>
        <v>0</v>
      </c>
      <c r="H175" s="42">
        <f t="shared" si="116"/>
        <v>0</v>
      </c>
      <c r="I175" s="46">
        <f t="shared" si="116"/>
        <v>0</v>
      </c>
      <c r="J175" s="52">
        <f t="shared" ref="J175:K175" si="117">(J167-J168-J170-J171-J169)/J167</f>
        <v>0</v>
      </c>
      <c r="K175" s="47">
        <f t="shared" si="117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8">IF(C177&lt;1,C167,C167-C168-C169-C170-C171/C177)/24</f>
        <v>1</v>
      </c>
      <c r="D178" s="58">
        <f t="shared" si="118"/>
        <v>1</v>
      </c>
      <c r="E178" s="58">
        <f t="shared" si="118"/>
        <v>1</v>
      </c>
      <c r="F178" s="58">
        <f t="shared" si="118"/>
        <v>1</v>
      </c>
      <c r="G178" s="58">
        <f t="shared" si="118"/>
        <v>1</v>
      </c>
      <c r="H178" s="58">
        <f t="shared" si="118"/>
        <v>1</v>
      </c>
      <c r="I178" s="59">
        <f t="shared" si="118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9">IF(C176=0,C175,((C167-C168-C170-C171-C169)/C167)/C176)</f>
        <v>0</v>
      </c>
      <c r="D179" s="25">
        <f t="shared" si="119"/>
        <v>0</v>
      </c>
      <c r="E179" s="25">
        <f t="shared" si="119"/>
        <v>0</v>
      </c>
      <c r="F179" s="25">
        <f t="shared" si="119"/>
        <v>0</v>
      </c>
      <c r="G179" s="25">
        <f t="shared" si="119"/>
        <v>0</v>
      </c>
      <c r="H179" s="25">
        <f t="shared" si="119"/>
        <v>0</v>
      </c>
      <c r="I179" s="45">
        <f t="shared" si="119"/>
        <v>0</v>
      </c>
      <c r="J179" s="44">
        <f t="shared" ref="J179:K179" si="120">IF(J176=0,J175,((J167-J168-J170-J171-J169)/J167)/J176)</f>
        <v>0</v>
      </c>
      <c r="K179" s="44">
        <f t="shared" si="120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21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21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21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21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21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22">C182+C184+C185</f>
        <v>0</v>
      </c>
      <c r="D186" s="30">
        <f t="shared" si="122"/>
        <v>0</v>
      </c>
      <c r="E186" s="30">
        <f t="shared" si="122"/>
        <v>0</v>
      </c>
      <c r="F186" s="30">
        <f t="shared" si="122"/>
        <v>0</v>
      </c>
      <c r="G186" s="30">
        <f t="shared" si="122"/>
        <v>0</v>
      </c>
      <c r="H186" s="30">
        <f t="shared" si="122"/>
        <v>0</v>
      </c>
      <c r="I186" s="30">
        <f t="shared" si="122"/>
        <v>0</v>
      </c>
      <c r="J186" s="36">
        <f t="shared" si="121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23">C181-C186</f>
        <v>24</v>
      </c>
      <c r="D187" s="30">
        <f t="shared" si="123"/>
        <v>24</v>
      </c>
      <c r="E187" s="30">
        <f t="shared" si="123"/>
        <v>24</v>
      </c>
      <c r="F187" s="30">
        <f t="shared" si="123"/>
        <v>24</v>
      </c>
      <c r="G187" s="30">
        <f t="shared" si="123"/>
        <v>24</v>
      </c>
      <c r="H187" s="30">
        <f t="shared" si="123"/>
        <v>24</v>
      </c>
      <c r="I187" s="30">
        <f t="shared" si="123"/>
        <v>24</v>
      </c>
      <c r="J187" s="36">
        <f t="shared" si="121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24">(D181-D182-D184-D185)/D181</f>
        <v>1</v>
      </c>
      <c r="E188" s="42">
        <f t="shared" si="124"/>
        <v>1</v>
      </c>
      <c r="F188" s="42">
        <f t="shared" si="124"/>
        <v>1</v>
      </c>
      <c r="G188" s="42">
        <f t="shared" si="124"/>
        <v>1</v>
      </c>
      <c r="H188" s="42">
        <f t="shared" si="124"/>
        <v>1</v>
      </c>
      <c r="I188" s="42">
        <f t="shared" si="124"/>
        <v>1</v>
      </c>
      <c r="J188" s="43">
        <f t="shared" ref="J188:K188" si="125">(J181-J182-J184-J185)/J181</f>
        <v>1</v>
      </c>
      <c r="K188" s="43">
        <f t="shared" si="125"/>
        <v>1</v>
      </c>
    </row>
    <row r="189" spans="1:13" x14ac:dyDescent="0.2">
      <c r="A189" s="14"/>
      <c r="B189" s="38" t="s">
        <v>19</v>
      </c>
      <c r="C189" s="42">
        <f t="shared" ref="C189:I189" si="126">(C181-C182-C184-C185-C183)/C181</f>
        <v>0</v>
      </c>
      <c r="D189" s="42">
        <f t="shared" si="126"/>
        <v>0</v>
      </c>
      <c r="E189" s="42">
        <f t="shared" si="126"/>
        <v>0</v>
      </c>
      <c r="F189" s="42">
        <f t="shared" si="126"/>
        <v>0</v>
      </c>
      <c r="G189" s="42">
        <f t="shared" si="126"/>
        <v>0</v>
      </c>
      <c r="H189" s="42">
        <f t="shared" si="126"/>
        <v>0</v>
      </c>
      <c r="I189" s="46">
        <f t="shared" si="126"/>
        <v>0</v>
      </c>
      <c r="J189" s="52">
        <f t="shared" ref="J189:K189" si="127">(J181-J182-J184-J185-J183)/J181</f>
        <v>0</v>
      </c>
      <c r="K189" s="47">
        <f t="shared" si="127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8">IF(C191&lt;1,C181,C181-C182-C183-C184-C185/C191)/24</f>
        <v>1</v>
      </c>
      <c r="D192" s="58">
        <f t="shared" si="128"/>
        <v>1</v>
      </c>
      <c r="E192" s="58">
        <f t="shared" si="128"/>
        <v>1</v>
      </c>
      <c r="F192" s="58">
        <f t="shared" si="128"/>
        <v>1</v>
      </c>
      <c r="G192" s="58">
        <f t="shared" si="128"/>
        <v>1</v>
      </c>
      <c r="H192" s="58">
        <f t="shared" si="128"/>
        <v>1</v>
      </c>
      <c r="I192" s="59">
        <f t="shared" si="128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9">IF(C190=0,C189,((C181-C182-C184-C185-C183)/C181)/C190)</f>
        <v>0</v>
      </c>
      <c r="D193" s="25">
        <f t="shared" si="129"/>
        <v>0</v>
      </c>
      <c r="E193" s="25">
        <f t="shared" si="129"/>
        <v>0</v>
      </c>
      <c r="F193" s="25">
        <f t="shared" si="129"/>
        <v>0</v>
      </c>
      <c r="G193" s="25">
        <f t="shared" si="129"/>
        <v>0</v>
      </c>
      <c r="H193" s="25">
        <f t="shared" si="129"/>
        <v>0</v>
      </c>
      <c r="I193" s="45">
        <f t="shared" si="129"/>
        <v>0</v>
      </c>
      <c r="J193" s="44">
        <f t="shared" ref="J193:K193" si="130">IF(J190=0,J189,((J181-J182-J184-J185-J183)/J181)/J190)</f>
        <v>0</v>
      </c>
      <c r="K193" s="44">
        <f t="shared" si="130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186"/>
  <dimension ref="A1:Q194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7" x14ac:dyDescent="0.2">
      <c r="A1" s="62" t="s">
        <v>28</v>
      </c>
      <c r="B1" s="62"/>
      <c r="C1" s="62"/>
      <c r="D1" s="62"/>
      <c r="E1" s="62"/>
      <c r="F1" s="50">
        <f>Week49!F1+1</f>
        <v>50</v>
      </c>
      <c r="G1" s="62">
        <f>Week49!G1</f>
        <v>2019</v>
      </c>
      <c r="H1" s="62"/>
      <c r="I1" s="62"/>
    </row>
    <row r="2" spans="1:17" ht="13.5" thickBot="1" x14ac:dyDescent="0.25">
      <c r="M2" s="53"/>
    </row>
    <row r="3" spans="1:17" ht="13.5" thickTop="1" x14ac:dyDescent="0.2">
      <c r="A3" s="21"/>
      <c r="B3" s="5"/>
      <c r="C3" s="51">
        <f>Week49!I3+1</f>
        <v>43806</v>
      </c>
      <c r="D3" s="51">
        <f t="shared" ref="D3:I3" si="0">C3+1</f>
        <v>43807</v>
      </c>
      <c r="E3" s="51">
        <f t="shared" si="0"/>
        <v>43808</v>
      </c>
      <c r="F3" s="51">
        <f t="shared" si="0"/>
        <v>43809</v>
      </c>
      <c r="G3" s="51">
        <f t="shared" si="0"/>
        <v>43810</v>
      </c>
      <c r="H3" s="51">
        <f t="shared" si="0"/>
        <v>43811</v>
      </c>
      <c r="I3" s="51">
        <f t="shared" si="0"/>
        <v>43812</v>
      </c>
      <c r="J3" s="20" t="s">
        <v>12</v>
      </c>
      <c r="K3" s="20" t="s">
        <v>20</v>
      </c>
    </row>
    <row r="4" spans="1:17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7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7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7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7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7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  <c r="Q9" s="4">
        <v>2358</v>
      </c>
    </row>
    <row r="10" spans="1:17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7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7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7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  <c r="N13" s="53">
        <f>AVERAGE(J12,J26,J40,J56,J70,J86,J100)</f>
        <v>1</v>
      </c>
    </row>
    <row r="14" spans="1:17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7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7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43806</v>
      </c>
      <c r="D47" s="51">
        <f t="shared" ref="D47:I47" si="27">C47+1</f>
        <v>43807</v>
      </c>
      <c r="E47" s="51">
        <f t="shared" si="27"/>
        <v>43808</v>
      </c>
      <c r="F47" s="51">
        <f t="shared" si="27"/>
        <v>43809</v>
      </c>
      <c r="G47" s="51">
        <f t="shared" si="27"/>
        <v>43810</v>
      </c>
      <c r="H47" s="51">
        <f t="shared" si="27"/>
        <v>43811</v>
      </c>
      <c r="I47" s="51">
        <f t="shared" si="27"/>
        <v>43812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43806</v>
      </c>
      <c r="D77" s="51">
        <f t="shared" ref="D77:I77" si="44">C77+1</f>
        <v>43807</v>
      </c>
      <c r="E77" s="51">
        <f t="shared" si="44"/>
        <v>43808</v>
      </c>
      <c r="F77" s="51">
        <f t="shared" si="44"/>
        <v>43809</v>
      </c>
      <c r="G77" s="51">
        <f t="shared" si="44"/>
        <v>43810</v>
      </c>
      <c r="H77" s="51">
        <f t="shared" si="44"/>
        <v>43811</v>
      </c>
      <c r="I77" s="51">
        <f t="shared" si="44"/>
        <v>43812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43806</v>
      </c>
      <c r="D107" s="51">
        <f t="shared" ref="D107:I107" si="61">C107+1</f>
        <v>43807</v>
      </c>
      <c r="E107" s="51">
        <f t="shared" si="61"/>
        <v>43808</v>
      </c>
      <c r="F107" s="51">
        <f t="shared" si="61"/>
        <v>43809</v>
      </c>
      <c r="G107" s="51">
        <f t="shared" si="61"/>
        <v>43810</v>
      </c>
      <c r="H107" s="51">
        <f t="shared" si="61"/>
        <v>43811</v>
      </c>
      <c r="I107" s="51">
        <f t="shared" si="61"/>
        <v>43812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  <c r="N115" s="53">
        <f>AVERAGE(J116,J132,J146,J160,J174,J188)</f>
        <v>1</v>
      </c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43806</v>
      </c>
      <c r="D123" s="51">
        <f t="shared" ref="D123:I123" si="72">C123+1</f>
        <v>43807</v>
      </c>
      <c r="E123" s="51">
        <f t="shared" si="72"/>
        <v>43808</v>
      </c>
      <c r="F123" s="51">
        <f t="shared" si="72"/>
        <v>43809</v>
      </c>
      <c r="G123" s="51">
        <f t="shared" si="72"/>
        <v>43810</v>
      </c>
      <c r="H123" s="51">
        <f t="shared" si="72"/>
        <v>43811</v>
      </c>
      <c r="I123" s="51">
        <f t="shared" si="72"/>
        <v>43812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>SUM(C140:I140)</f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187"/>
  <dimension ref="A1:O196"/>
  <sheetViews>
    <sheetView showGridLines="0" zoomScaleNormal="100" workbookViewId="0">
      <selection activeCell="G2" sqref="G2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4" x14ac:dyDescent="0.2">
      <c r="A1" s="62" t="s">
        <v>28</v>
      </c>
      <c r="B1" s="62"/>
      <c r="C1" s="62"/>
      <c r="D1" s="62"/>
      <c r="E1" s="62"/>
      <c r="F1" s="50">
        <f>Week50!F1+1</f>
        <v>51</v>
      </c>
      <c r="G1" s="62">
        <f>Week50!G1</f>
        <v>2019</v>
      </c>
      <c r="H1" s="62"/>
      <c r="I1" s="62"/>
    </row>
    <row r="2" spans="1:14" ht="13.5" thickBot="1" x14ac:dyDescent="0.25">
      <c r="M2" s="53"/>
    </row>
    <row r="3" spans="1:14" ht="13.5" thickTop="1" x14ac:dyDescent="0.2">
      <c r="A3" s="21"/>
      <c r="B3" s="5"/>
      <c r="C3" s="51">
        <f>Week50!I3+1</f>
        <v>43813</v>
      </c>
      <c r="D3" s="51">
        <f t="shared" ref="D3:I3" si="0">C3+1</f>
        <v>43814</v>
      </c>
      <c r="E3" s="51">
        <f t="shared" si="0"/>
        <v>43815</v>
      </c>
      <c r="F3" s="51">
        <f t="shared" si="0"/>
        <v>43816</v>
      </c>
      <c r="G3" s="51">
        <f t="shared" si="0"/>
        <v>43817</v>
      </c>
      <c r="H3" s="51">
        <f t="shared" si="0"/>
        <v>43818</v>
      </c>
      <c r="I3" s="51">
        <f t="shared" si="0"/>
        <v>43819</v>
      </c>
      <c r="J3" s="20" t="s">
        <v>12</v>
      </c>
      <c r="K3" s="20" t="s">
        <v>20</v>
      </c>
    </row>
    <row r="4" spans="1:14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4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4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33">
        <f t="shared" si="1"/>
        <v>0</v>
      </c>
      <c r="K6" s="33">
        <v>0</v>
      </c>
    </row>
    <row r="7" spans="1:14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4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4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</row>
    <row r="10" spans="1:14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0</v>
      </c>
      <c r="J10" s="36">
        <f t="shared" si="1"/>
        <v>0</v>
      </c>
      <c r="K10" s="36">
        <f>K6+K8+K9</f>
        <v>0</v>
      </c>
    </row>
    <row r="11" spans="1:14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24</v>
      </c>
      <c r="J11" s="36">
        <f t="shared" si="1"/>
        <v>168</v>
      </c>
      <c r="K11" s="36">
        <f>K5-K6</f>
        <v>168</v>
      </c>
    </row>
    <row r="12" spans="1:14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1</v>
      </c>
      <c r="J12" s="43">
        <f t="shared" ref="J12:K12" si="5">(J5-J6-J8-J9)/J5</f>
        <v>1</v>
      </c>
      <c r="K12" s="43">
        <f t="shared" si="5"/>
        <v>1</v>
      </c>
      <c r="L12" s="53">
        <f>AVERAGE(J12,J26,J40)</f>
        <v>1</v>
      </c>
    </row>
    <row r="13" spans="1:14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1</v>
      </c>
      <c r="J13" s="52">
        <f t="shared" ref="J13:K13" si="7">(J5-J6-J8-J9-J7)/J5</f>
        <v>1</v>
      </c>
      <c r="K13" s="47">
        <f t="shared" si="7"/>
        <v>1</v>
      </c>
      <c r="L13" s="53">
        <f>AVERAGE(J13,J27,J41)</f>
        <v>1</v>
      </c>
    </row>
    <row r="14" spans="1:14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  <c r="N14" s="53">
        <f>AVERAGE(J12,J26,J40,J56,J70,J86,J100)</f>
        <v>0.99957482993197277</v>
      </c>
    </row>
    <row r="15" spans="1:14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4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1</v>
      </c>
      <c r="J17" s="44">
        <f t="shared" ref="J17:K17" si="10">IF(J14=0,J13,((J5-J6-J8-J9-J7)/J5)/J14)</f>
        <v>1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v>0</v>
      </c>
      <c r="J21" s="35">
        <f t="shared" si="11"/>
        <v>0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1</v>
      </c>
      <c r="J27" s="52">
        <f>(J19-J20-J22-J23-J21)/J19</f>
        <v>1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1</v>
      </c>
      <c r="J31" s="44">
        <f t="shared" ref="J31:K31" si="18">IF(J28=0,J27,((J19-J20-J22-J23-J21)/J19)/J28)</f>
        <v>1</v>
      </c>
      <c r="K31" s="44">
        <f t="shared" si="18"/>
        <v>1</v>
      </c>
      <c r="L31" s="55">
        <f>(J28+J40+J56+J72+J116)/5</f>
        <v>0.59940476190476188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43813</v>
      </c>
      <c r="D47" s="51">
        <f t="shared" ref="D47:I47" si="27">C47+1</f>
        <v>43814</v>
      </c>
      <c r="E47" s="51">
        <f t="shared" si="27"/>
        <v>43815</v>
      </c>
      <c r="F47" s="51">
        <f t="shared" si="27"/>
        <v>43816</v>
      </c>
      <c r="G47" s="51">
        <f t="shared" si="27"/>
        <v>43817</v>
      </c>
      <c r="H47" s="51">
        <f t="shared" si="27"/>
        <v>43818</v>
      </c>
      <c r="I47" s="51">
        <f t="shared" si="27"/>
        <v>43819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0.5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0.5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0.5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0.5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23.5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167.5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0.97916666666666663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0.99702380952380953</v>
      </c>
      <c r="K56" s="43">
        <f>(K49-K50-K52-K53)/K49</f>
        <v>1</v>
      </c>
      <c r="L56" s="53">
        <f>AVERAGE(J56,J70)</f>
        <v>0.99851190476190477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0.97916666666666663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0.99702380952380953</v>
      </c>
      <c r="K57" s="47">
        <f>(K49-K50-K52-K53-K51)/K49</f>
        <v>1</v>
      </c>
      <c r="L57" s="53">
        <f>AVERAGE(J57,J71)</f>
        <v>0.99851190476190477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0.97916666666666663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0.99702380952380953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43813</v>
      </c>
      <c r="D77" s="51">
        <f t="shared" ref="D77:I77" si="44">C77+1</f>
        <v>43814</v>
      </c>
      <c r="E77" s="51">
        <f t="shared" si="44"/>
        <v>43815</v>
      </c>
      <c r="F77" s="51">
        <f t="shared" si="44"/>
        <v>43816</v>
      </c>
      <c r="G77" s="51">
        <f t="shared" si="44"/>
        <v>43817</v>
      </c>
      <c r="H77" s="51">
        <f t="shared" si="44"/>
        <v>43818</v>
      </c>
      <c r="I77" s="51">
        <f t="shared" si="44"/>
        <v>43819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43813</v>
      </c>
      <c r="D107" s="51">
        <f t="shared" ref="D107:I107" si="61">C107+1</f>
        <v>43814</v>
      </c>
      <c r="E107" s="51">
        <f t="shared" si="61"/>
        <v>43815</v>
      </c>
      <c r="F107" s="51">
        <f t="shared" si="61"/>
        <v>43816</v>
      </c>
      <c r="G107" s="51">
        <f t="shared" si="61"/>
        <v>43817</v>
      </c>
      <c r="H107" s="51">
        <f t="shared" si="61"/>
        <v>43818</v>
      </c>
      <c r="I107" s="51">
        <f t="shared" si="61"/>
        <v>43819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43813</v>
      </c>
      <c r="D123" s="51">
        <f t="shared" ref="D123:I123" si="72">C123+1</f>
        <v>43814</v>
      </c>
      <c r="E123" s="51">
        <f t="shared" si="72"/>
        <v>43815</v>
      </c>
      <c r="F123" s="51">
        <f t="shared" si="72"/>
        <v>43816</v>
      </c>
      <c r="G123" s="51">
        <f t="shared" si="72"/>
        <v>43817</v>
      </c>
      <c r="H123" s="51">
        <f t="shared" si="72"/>
        <v>43818</v>
      </c>
      <c r="I123" s="51">
        <f t="shared" si="72"/>
        <v>43819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1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0</v>
      </c>
      <c r="G154" s="29">
        <v>0</v>
      </c>
      <c r="H154" s="29">
        <v>0</v>
      </c>
      <c r="I154" s="29">
        <v>0</v>
      </c>
      <c r="J154" s="35">
        <f t="shared" si="93"/>
        <v>0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24</v>
      </c>
      <c r="G155" s="29">
        <v>24</v>
      </c>
      <c r="H155" s="29">
        <v>24</v>
      </c>
      <c r="I155" s="29">
        <v>24</v>
      </c>
      <c r="J155" s="35">
        <f t="shared" si="93"/>
        <v>168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0</v>
      </c>
      <c r="G158" s="30">
        <f t="shared" si="94"/>
        <v>0</v>
      </c>
      <c r="H158" s="30">
        <f t="shared" si="94"/>
        <v>0</v>
      </c>
      <c r="I158" s="30">
        <f t="shared" si="94"/>
        <v>0</v>
      </c>
      <c r="J158" s="36">
        <f t="shared" si="93"/>
        <v>0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24</v>
      </c>
      <c r="G159" s="30">
        <f t="shared" si="95"/>
        <v>24</v>
      </c>
      <c r="H159" s="30">
        <f t="shared" si="95"/>
        <v>24</v>
      </c>
      <c r="I159" s="30">
        <f t="shared" si="95"/>
        <v>24</v>
      </c>
      <c r="J159" s="36">
        <f t="shared" si="93"/>
        <v>168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1</v>
      </c>
      <c r="G160" s="42">
        <f t="shared" si="96"/>
        <v>1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1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53">
        <f>AVERAGE(J188,J174,J160,J146,J132,J116)</f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88"/>
  <dimension ref="A1:O197"/>
  <sheetViews>
    <sheetView showGridLines="0" zoomScaleNormal="100" workbookViewId="0">
      <selection activeCell="N25" sqref="N25"/>
    </sheetView>
  </sheetViews>
  <sheetFormatPr defaultColWidth="9.140625" defaultRowHeight="12.75" x14ac:dyDescent="0.2"/>
  <cols>
    <col min="1" max="1" width="7.28515625" style="4" customWidth="1"/>
    <col min="2" max="2" width="23" style="4" customWidth="1"/>
    <col min="3" max="3" width="7.85546875" style="4" customWidth="1"/>
    <col min="4" max="4" width="7.42578125" style="4" customWidth="1"/>
    <col min="5" max="5" width="6.42578125" style="4" customWidth="1"/>
    <col min="6" max="6" width="6.5703125" style="4" customWidth="1"/>
    <col min="7" max="7" width="5.5703125" style="4" bestFit="1" customWidth="1"/>
    <col min="8" max="8" width="6.5703125" style="4" bestFit="1" customWidth="1"/>
    <col min="9" max="9" width="5" style="4" customWidth="1"/>
    <col min="10" max="10" width="7.85546875" style="4" customWidth="1"/>
    <col min="11" max="11" width="11.85546875" style="4" customWidth="1"/>
    <col min="12" max="12" width="10.28515625" style="4" bestFit="1" customWidth="1"/>
    <col min="13" max="13" width="9.85546875" style="4" customWidth="1"/>
    <col min="14" max="14" width="11.5703125" style="4" bestFit="1" customWidth="1"/>
    <col min="15" max="16384" width="9.140625" style="4"/>
  </cols>
  <sheetData>
    <row r="1" spans="1:15" x14ac:dyDescent="0.2">
      <c r="A1" s="62" t="s">
        <v>28</v>
      </c>
      <c r="B1" s="62"/>
      <c r="C1" s="62"/>
      <c r="D1" s="62"/>
      <c r="E1" s="62"/>
      <c r="F1" s="50">
        <f>Week51!F1+1</f>
        <v>52</v>
      </c>
      <c r="G1" s="62">
        <f>Week51!G1</f>
        <v>2019</v>
      </c>
      <c r="H1" s="62"/>
      <c r="I1" s="62"/>
    </row>
    <row r="2" spans="1:15" ht="13.5" thickBot="1" x14ac:dyDescent="0.25">
      <c r="M2" s="53"/>
    </row>
    <row r="3" spans="1:15" ht="13.5" thickTop="1" x14ac:dyDescent="0.2">
      <c r="A3" s="21"/>
      <c r="B3" s="5"/>
      <c r="C3" s="51">
        <f>Week51!I3+1</f>
        <v>43820</v>
      </c>
      <c r="D3" s="51">
        <f t="shared" ref="D3:I3" si="0">C3+1</f>
        <v>43821</v>
      </c>
      <c r="E3" s="51">
        <f t="shared" si="0"/>
        <v>43822</v>
      </c>
      <c r="F3" s="51">
        <f t="shared" si="0"/>
        <v>43823</v>
      </c>
      <c r="G3" s="51">
        <f t="shared" si="0"/>
        <v>43824</v>
      </c>
      <c r="H3" s="51">
        <f t="shared" si="0"/>
        <v>43825</v>
      </c>
      <c r="I3" s="51">
        <f t="shared" si="0"/>
        <v>43826</v>
      </c>
      <c r="J3" s="20" t="s">
        <v>12</v>
      </c>
      <c r="K3" s="20" t="s">
        <v>20</v>
      </c>
    </row>
    <row r="4" spans="1:15" ht="3.75" customHeight="1" x14ac:dyDescent="0.2">
      <c r="A4" s="6"/>
      <c r="B4" s="7"/>
      <c r="C4" s="8"/>
      <c r="D4" s="8"/>
      <c r="E4" s="8"/>
      <c r="F4" s="8"/>
      <c r="G4" s="8"/>
      <c r="H4" s="8"/>
      <c r="I4" s="8"/>
      <c r="J4" s="9"/>
      <c r="K4" s="9"/>
    </row>
    <row r="5" spans="1:15" x14ac:dyDescent="0.2">
      <c r="A5" s="10" t="s">
        <v>0</v>
      </c>
      <c r="B5" s="11" t="s">
        <v>10</v>
      </c>
      <c r="C5" s="28">
        <v>24</v>
      </c>
      <c r="D5" s="28">
        <v>24</v>
      </c>
      <c r="E5" s="28">
        <v>24</v>
      </c>
      <c r="F5" s="28">
        <v>24</v>
      </c>
      <c r="G5" s="28">
        <v>24</v>
      </c>
      <c r="H5" s="28">
        <v>24</v>
      </c>
      <c r="I5" s="28">
        <v>24</v>
      </c>
      <c r="J5" s="26">
        <f t="shared" ref="J5:J11" si="1">SUM(C5:I5)</f>
        <v>168</v>
      </c>
      <c r="K5" s="26">
        <v>168</v>
      </c>
    </row>
    <row r="6" spans="1:15" x14ac:dyDescent="0.2">
      <c r="A6" s="12"/>
      <c r="B6" s="13" t="s">
        <v>13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3.07</v>
      </c>
      <c r="J6" s="33">
        <f t="shared" si="1"/>
        <v>3.07</v>
      </c>
      <c r="K6" s="33">
        <v>0</v>
      </c>
    </row>
    <row r="7" spans="1:15" x14ac:dyDescent="0.2">
      <c r="A7" s="12"/>
      <c r="B7" s="13" t="s">
        <v>14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33">
        <f t="shared" si="1"/>
        <v>0</v>
      </c>
      <c r="K7" s="33">
        <v>0</v>
      </c>
    </row>
    <row r="8" spans="1:15" x14ac:dyDescent="0.2">
      <c r="A8" s="12"/>
      <c r="B8" s="13" t="s">
        <v>16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33">
        <f t="shared" si="1"/>
        <v>0</v>
      </c>
      <c r="K8" s="33">
        <v>0</v>
      </c>
      <c r="M8" s="24"/>
    </row>
    <row r="9" spans="1:15" x14ac:dyDescent="0.2">
      <c r="A9" s="12"/>
      <c r="B9" s="13" t="s">
        <v>17</v>
      </c>
      <c r="C9" s="29">
        <v>0</v>
      </c>
      <c r="D9" s="29">
        <v>0</v>
      </c>
      <c r="E9" s="29">
        <v>0</v>
      </c>
      <c r="F9" s="29">
        <v>0</v>
      </c>
      <c r="G9" s="29">
        <v>0</v>
      </c>
      <c r="H9" s="29">
        <v>0</v>
      </c>
      <c r="I9" s="29">
        <v>0</v>
      </c>
      <c r="J9" s="33">
        <f t="shared" si="1"/>
        <v>0</v>
      </c>
      <c r="K9" s="33">
        <v>0</v>
      </c>
      <c r="M9" s="24"/>
      <c r="O9" s="53">
        <f>AVERAGE(J12,J26,J40,J56,J70,J86,J100)</f>
        <v>0.99738945578231297</v>
      </c>
    </row>
    <row r="10" spans="1:15" x14ac:dyDescent="0.2">
      <c r="A10" s="14"/>
      <c r="B10" s="15" t="s">
        <v>11</v>
      </c>
      <c r="C10" s="30">
        <f t="shared" ref="C10:I10" si="2">C6+C8+C9</f>
        <v>0</v>
      </c>
      <c r="D10" s="30">
        <f t="shared" si="2"/>
        <v>0</v>
      </c>
      <c r="E10" s="30">
        <f t="shared" si="2"/>
        <v>0</v>
      </c>
      <c r="F10" s="30">
        <f t="shared" si="2"/>
        <v>0</v>
      </c>
      <c r="G10" s="30">
        <f t="shared" si="2"/>
        <v>0</v>
      </c>
      <c r="H10" s="30">
        <f t="shared" si="2"/>
        <v>0</v>
      </c>
      <c r="I10" s="30">
        <f t="shared" si="2"/>
        <v>3.07</v>
      </c>
      <c r="J10" s="36">
        <f t="shared" si="1"/>
        <v>3.07</v>
      </c>
      <c r="K10" s="36">
        <f>K6+K8+K9</f>
        <v>0</v>
      </c>
    </row>
    <row r="11" spans="1:15" x14ac:dyDescent="0.2">
      <c r="A11" s="14"/>
      <c r="B11" s="15" t="s">
        <v>1</v>
      </c>
      <c r="C11" s="30">
        <f t="shared" ref="C11:I11" si="3">C5-C10</f>
        <v>24</v>
      </c>
      <c r="D11" s="30">
        <f t="shared" si="3"/>
        <v>24</v>
      </c>
      <c r="E11" s="30">
        <f t="shared" si="3"/>
        <v>24</v>
      </c>
      <c r="F11" s="30">
        <f t="shared" si="3"/>
        <v>24</v>
      </c>
      <c r="G11" s="30">
        <f t="shared" si="3"/>
        <v>24</v>
      </c>
      <c r="H11" s="30">
        <f t="shared" si="3"/>
        <v>24</v>
      </c>
      <c r="I11" s="30">
        <f t="shared" si="3"/>
        <v>20.93</v>
      </c>
      <c r="J11" s="36">
        <f t="shared" si="1"/>
        <v>164.93</v>
      </c>
      <c r="K11" s="36">
        <f>K5-K6</f>
        <v>168</v>
      </c>
    </row>
    <row r="12" spans="1:15" x14ac:dyDescent="0.2">
      <c r="A12" s="14"/>
      <c r="B12" s="38" t="s">
        <v>18</v>
      </c>
      <c r="C12" s="42">
        <f>((C5-C6-C8-C9)/C5)*100%</f>
        <v>1</v>
      </c>
      <c r="D12" s="42">
        <f t="shared" ref="D12:I12" si="4">(D5-D6-D8-D9)/D5</f>
        <v>1</v>
      </c>
      <c r="E12" s="42">
        <f t="shared" si="4"/>
        <v>1</v>
      </c>
      <c r="F12" s="42">
        <f t="shared" si="4"/>
        <v>1</v>
      </c>
      <c r="G12" s="42">
        <f t="shared" si="4"/>
        <v>1</v>
      </c>
      <c r="H12" s="42">
        <f t="shared" si="4"/>
        <v>1</v>
      </c>
      <c r="I12" s="42">
        <f t="shared" si="4"/>
        <v>0.87208333333333332</v>
      </c>
      <c r="J12" s="43">
        <f t="shared" ref="J12:K12" si="5">(J5-J6-J8-J9)/J5</f>
        <v>0.98172619047619047</v>
      </c>
      <c r="K12" s="43">
        <f t="shared" si="5"/>
        <v>1</v>
      </c>
      <c r="L12" s="53">
        <f>AVERAGE(J12,J26,J40)</f>
        <v>0.99390873015873016</v>
      </c>
    </row>
    <row r="13" spans="1:15" x14ac:dyDescent="0.2">
      <c r="A13" s="14"/>
      <c r="B13" s="38" t="s">
        <v>19</v>
      </c>
      <c r="C13" s="42">
        <f t="shared" ref="C13:I13" si="6">(C5-C6-C8-C9-C7)/C5</f>
        <v>1</v>
      </c>
      <c r="D13" s="42">
        <f t="shared" si="6"/>
        <v>1</v>
      </c>
      <c r="E13" s="42">
        <f t="shared" si="6"/>
        <v>1</v>
      </c>
      <c r="F13" s="42">
        <f t="shared" si="6"/>
        <v>1</v>
      </c>
      <c r="G13" s="42">
        <f t="shared" si="6"/>
        <v>1</v>
      </c>
      <c r="H13" s="42">
        <f t="shared" si="6"/>
        <v>1</v>
      </c>
      <c r="I13" s="46">
        <f t="shared" si="6"/>
        <v>0.87208333333333332</v>
      </c>
      <c r="J13" s="52">
        <f t="shared" ref="J13:K13" si="7">(J5-J6-J8-J9-J7)/J5</f>
        <v>0.98172619047619047</v>
      </c>
      <c r="K13" s="47">
        <f t="shared" si="7"/>
        <v>1</v>
      </c>
      <c r="L13" s="53">
        <f>AVERAGE(J13,J27,J41)</f>
        <v>0.99265873015873007</v>
      </c>
    </row>
    <row r="14" spans="1:15" x14ac:dyDescent="0.2">
      <c r="A14" s="14"/>
      <c r="B14" s="39" t="s">
        <v>24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0">
        <f>SUM(C14:I14)</f>
        <v>0</v>
      </c>
      <c r="K14" s="40">
        <v>0</v>
      </c>
      <c r="L14" s="53"/>
    </row>
    <row r="15" spans="1:15" x14ac:dyDescent="0.2">
      <c r="A15" s="16"/>
      <c r="B15" s="39" t="s">
        <v>23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0</v>
      </c>
      <c r="J15" s="40">
        <f>SUM(C15:I15)</f>
        <v>0</v>
      </c>
      <c r="K15" s="56">
        <v>0</v>
      </c>
      <c r="L15" s="55"/>
    </row>
    <row r="16" spans="1:15" x14ac:dyDescent="0.2">
      <c r="A16" s="16"/>
      <c r="B16" s="57" t="s">
        <v>25</v>
      </c>
      <c r="C16" s="58">
        <f t="shared" ref="C16:I16" si="8">IF(C15&lt;1,C5,C5-C6-C7-C8-C9/C15)/24</f>
        <v>1</v>
      </c>
      <c r="D16" s="58">
        <f t="shared" si="8"/>
        <v>1</v>
      </c>
      <c r="E16" s="58">
        <f t="shared" si="8"/>
        <v>1</v>
      </c>
      <c r="F16" s="58">
        <f t="shared" si="8"/>
        <v>1</v>
      </c>
      <c r="G16" s="58">
        <f t="shared" si="8"/>
        <v>1</v>
      </c>
      <c r="H16" s="58">
        <f t="shared" si="8"/>
        <v>1</v>
      </c>
      <c r="I16" s="59">
        <f t="shared" si="8"/>
        <v>1</v>
      </c>
      <c r="J16" s="60">
        <f>SUM(C16:I16)</f>
        <v>7</v>
      </c>
      <c r="K16" s="61">
        <v>7</v>
      </c>
    </row>
    <row r="17" spans="1:14" x14ac:dyDescent="0.2">
      <c r="A17" s="41"/>
      <c r="B17" s="1" t="s">
        <v>15</v>
      </c>
      <c r="C17" s="25">
        <f t="shared" ref="C17:I17" si="9">IF(C14=0,C13,((C5-C6-C8-C9-C7)/C5)/C14)</f>
        <v>1</v>
      </c>
      <c r="D17" s="25">
        <f t="shared" si="9"/>
        <v>1</v>
      </c>
      <c r="E17" s="25">
        <f t="shared" si="9"/>
        <v>1</v>
      </c>
      <c r="F17" s="25">
        <f t="shared" si="9"/>
        <v>1</v>
      </c>
      <c r="G17" s="25">
        <f t="shared" si="9"/>
        <v>1</v>
      </c>
      <c r="H17" s="25">
        <f t="shared" si="9"/>
        <v>1</v>
      </c>
      <c r="I17" s="45">
        <f t="shared" si="9"/>
        <v>0.87208333333333332</v>
      </c>
      <c r="J17" s="44">
        <f t="shared" ref="J17:K17" si="10">IF(J14=0,J13,((J5-J6-J8-J9-J7)/J5)/J14)</f>
        <v>0.98172619047619047</v>
      </c>
      <c r="K17" s="44">
        <f t="shared" si="10"/>
        <v>1</v>
      </c>
    </row>
    <row r="18" spans="1:14" x14ac:dyDescent="0.2">
      <c r="A18" s="16"/>
      <c r="B18" s="17"/>
      <c r="C18" s="17"/>
      <c r="D18" s="17"/>
      <c r="E18" s="17"/>
      <c r="F18" s="17"/>
      <c r="G18" s="17"/>
      <c r="H18" s="17"/>
      <c r="I18" s="17"/>
      <c r="J18" s="18"/>
      <c r="K18" s="18"/>
    </row>
    <row r="19" spans="1:14" x14ac:dyDescent="0.2">
      <c r="A19" s="10" t="s">
        <v>2</v>
      </c>
      <c r="B19" s="11" t="s">
        <v>10</v>
      </c>
      <c r="C19" s="28">
        <v>24</v>
      </c>
      <c r="D19" s="28">
        <v>24</v>
      </c>
      <c r="E19" s="28">
        <v>24</v>
      </c>
      <c r="F19" s="28">
        <v>24</v>
      </c>
      <c r="G19" s="28">
        <v>24</v>
      </c>
      <c r="H19" s="28">
        <v>24</v>
      </c>
      <c r="I19" s="28">
        <v>24</v>
      </c>
      <c r="J19" s="27">
        <f t="shared" ref="J19:J25" si="11">SUM(C19:I19)</f>
        <v>168</v>
      </c>
      <c r="K19" s="27">
        <v>168</v>
      </c>
    </row>
    <row r="20" spans="1:14" x14ac:dyDescent="0.2">
      <c r="A20" s="12"/>
      <c r="B20" s="13" t="s">
        <v>13</v>
      </c>
      <c r="C20" s="29">
        <v>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35">
        <f t="shared" si="11"/>
        <v>0</v>
      </c>
      <c r="K20" s="35">
        <v>0</v>
      </c>
    </row>
    <row r="21" spans="1:14" x14ac:dyDescent="0.2">
      <c r="A21" s="12"/>
      <c r="B21" s="13" t="s">
        <v>14</v>
      </c>
      <c r="C21" s="29">
        <v>0</v>
      </c>
      <c r="D21" s="29">
        <v>0</v>
      </c>
      <c r="E21" s="29">
        <v>0</v>
      </c>
      <c r="F21" s="29">
        <v>0</v>
      </c>
      <c r="G21" s="29">
        <v>0</v>
      </c>
      <c r="H21" s="29">
        <v>0</v>
      </c>
      <c r="I21" s="29">
        <f>0.5+0.13</f>
        <v>0.63</v>
      </c>
      <c r="J21" s="35">
        <f t="shared" si="11"/>
        <v>0.63</v>
      </c>
      <c r="K21" s="35">
        <v>0</v>
      </c>
    </row>
    <row r="22" spans="1:14" x14ac:dyDescent="0.2">
      <c r="A22" s="12"/>
      <c r="B22" s="13" t="s">
        <v>16</v>
      </c>
      <c r="C22" s="29">
        <v>0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35">
        <f t="shared" si="11"/>
        <v>0</v>
      </c>
      <c r="K22" s="35">
        <v>0</v>
      </c>
    </row>
    <row r="23" spans="1:14" x14ac:dyDescent="0.2">
      <c r="A23" s="12"/>
      <c r="B23" s="13" t="s">
        <v>17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35">
        <f t="shared" si="11"/>
        <v>0</v>
      </c>
      <c r="K23" s="35">
        <v>0</v>
      </c>
    </row>
    <row r="24" spans="1:14" x14ac:dyDescent="0.2">
      <c r="A24" s="14"/>
      <c r="B24" s="15" t="s">
        <v>11</v>
      </c>
      <c r="C24" s="30">
        <f t="shared" ref="C24:I24" si="12">C20+C22+C23</f>
        <v>0</v>
      </c>
      <c r="D24" s="30">
        <f t="shared" si="12"/>
        <v>0</v>
      </c>
      <c r="E24" s="30">
        <f t="shared" si="12"/>
        <v>0</v>
      </c>
      <c r="F24" s="30">
        <f t="shared" si="12"/>
        <v>0</v>
      </c>
      <c r="G24" s="30">
        <f t="shared" si="12"/>
        <v>0</v>
      </c>
      <c r="H24" s="30">
        <f t="shared" si="12"/>
        <v>0</v>
      </c>
      <c r="I24" s="30">
        <f t="shared" si="12"/>
        <v>0</v>
      </c>
      <c r="J24" s="36">
        <f t="shared" si="11"/>
        <v>0</v>
      </c>
      <c r="K24" s="36">
        <f>K20+K22+K23</f>
        <v>0</v>
      </c>
    </row>
    <row r="25" spans="1:14" x14ac:dyDescent="0.2">
      <c r="A25" s="14"/>
      <c r="B25" s="15" t="s">
        <v>1</v>
      </c>
      <c r="C25" s="30">
        <f t="shared" ref="C25:I25" si="13">C19-C24</f>
        <v>24</v>
      </c>
      <c r="D25" s="30">
        <f t="shared" si="13"/>
        <v>24</v>
      </c>
      <c r="E25" s="30">
        <f t="shared" si="13"/>
        <v>24</v>
      </c>
      <c r="F25" s="30">
        <f t="shared" si="13"/>
        <v>24</v>
      </c>
      <c r="G25" s="30">
        <f t="shared" si="13"/>
        <v>24</v>
      </c>
      <c r="H25" s="30">
        <f t="shared" si="13"/>
        <v>24</v>
      </c>
      <c r="I25" s="30">
        <f t="shared" si="13"/>
        <v>24</v>
      </c>
      <c r="J25" s="36">
        <f t="shared" si="11"/>
        <v>168</v>
      </c>
      <c r="K25" s="36">
        <f>K19-K24</f>
        <v>168</v>
      </c>
    </row>
    <row r="26" spans="1:14" x14ac:dyDescent="0.2">
      <c r="A26" s="14"/>
      <c r="B26" s="38" t="s">
        <v>18</v>
      </c>
      <c r="C26" s="42">
        <f>((C19-C20-C22-C23)/C19)*100%</f>
        <v>1</v>
      </c>
      <c r="D26" s="42">
        <f t="shared" ref="D26:I26" si="14">(D19-D20-D22-D23)/D19</f>
        <v>1</v>
      </c>
      <c r="E26" s="42">
        <f t="shared" si="14"/>
        <v>1</v>
      </c>
      <c r="F26" s="42">
        <f t="shared" si="14"/>
        <v>1</v>
      </c>
      <c r="G26" s="42">
        <f t="shared" si="14"/>
        <v>1</v>
      </c>
      <c r="H26" s="42">
        <f t="shared" si="14"/>
        <v>1</v>
      </c>
      <c r="I26" s="42">
        <f t="shared" si="14"/>
        <v>1</v>
      </c>
      <c r="J26" s="43">
        <f>(J19-J20-J22-J23)/J19</f>
        <v>1</v>
      </c>
      <c r="K26" s="43">
        <f>(K19-K20-K22-K23)/K19</f>
        <v>1</v>
      </c>
    </row>
    <row r="27" spans="1:14" x14ac:dyDescent="0.2">
      <c r="A27" s="14"/>
      <c r="B27" s="38" t="s">
        <v>19</v>
      </c>
      <c r="C27" s="42">
        <f t="shared" ref="C27:I27" si="15">(C19-C20-C22-C23-C21)/C19</f>
        <v>1</v>
      </c>
      <c r="D27" s="42">
        <f t="shared" si="15"/>
        <v>1</v>
      </c>
      <c r="E27" s="42">
        <f t="shared" si="15"/>
        <v>1</v>
      </c>
      <c r="F27" s="42">
        <f t="shared" si="15"/>
        <v>1</v>
      </c>
      <c r="G27" s="42">
        <f t="shared" si="15"/>
        <v>1</v>
      </c>
      <c r="H27" s="42">
        <f t="shared" si="15"/>
        <v>1</v>
      </c>
      <c r="I27" s="46">
        <f t="shared" si="15"/>
        <v>0.97375</v>
      </c>
      <c r="J27" s="52">
        <f>(J19-J20-J22-J23-J21)/J19</f>
        <v>0.99625000000000008</v>
      </c>
      <c r="K27" s="47">
        <f>(K19-K20-K22-K23-K21)/K19</f>
        <v>1</v>
      </c>
    </row>
    <row r="28" spans="1:14" x14ac:dyDescent="0.2">
      <c r="A28" s="14"/>
      <c r="B28" s="39" t="s">
        <v>24</v>
      </c>
      <c r="C28" s="48">
        <v>0</v>
      </c>
      <c r="D28" s="48">
        <v>0</v>
      </c>
      <c r="E28" s="48">
        <v>0</v>
      </c>
      <c r="F28" s="48">
        <v>0</v>
      </c>
      <c r="G28" s="48">
        <v>0</v>
      </c>
      <c r="H28" s="48">
        <v>0</v>
      </c>
      <c r="I28" s="48">
        <v>0</v>
      </c>
      <c r="J28" s="40">
        <f>SUM(C28:I28)</f>
        <v>0</v>
      </c>
      <c r="K28" s="40">
        <v>0</v>
      </c>
    </row>
    <row r="29" spans="1:14" x14ac:dyDescent="0.2">
      <c r="A29" s="16"/>
      <c r="B29" s="39" t="s">
        <v>23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0">
        <f>SUM(C29:I29)</f>
        <v>0</v>
      </c>
      <c r="K29" s="56">
        <v>0</v>
      </c>
    </row>
    <row r="30" spans="1:14" x14ac:dyDescent="0.2">
      <c r="A30" s="16"/>
      <c r="B30" s="57" t="s">
        <v>25</v>
      </c>
      <c r="C30" s="58">
        <f t="shared" ref="C30:I30" si="16">IF(C29&lt;1,C19,C19-C20-C21-C22-C23/C29)/24</f>
        <v>1</v>
      </c>
      <c r="D30" s="58">
        <f t="shared" si="16"/>
        <v>1</v>
      </c>
      <c r="E30" s="58">
        <f t="shared" si="16"/>
        <v>1</v>
      </c>
      <c r="F30" s="58">
        <f t="shared" si="16"/>
        <v>1</v>
      </c>
      <c r="G30" s="58">
        <f t="shared" si="16"/>
        <v>1</v>
      </c>
      <c r="H30" s="58">
        <f t="shared" si="16"/>
        <v>1</v>
      </c>
      <c r="I30" s="59">
        <f t="shared" si="16"/>
        <v>1</v>
      </c>
      <c r="J30" s="60">
        <f>SUM(C30:I30)</f>
        <v>7</v>
      </c>
      <c r="K30" s="61">
        <v>7</v>
      </c>
      <c r="N30" s="31"/>
    </row>
    <row r="31" spans="1:14" x14ac:dyDescent="0.2">
      <c r="A31" s="41"/>
      <c r="B31" s="1" t="s">
        <v>15</v>
      </c>
      <c r="C31" s="25">
        <f t="shared" ref="C31:I31" si="17">IF(C28=0,C27,((C19-C20-C22-C23-C21)/C19)/C28)</f>
        <v>1</v>
      </c>
      <c r="D31" s="25">
        <f t="shared" si="17"/>
        <v>1</v>
      </c>
      <c r="E31" s="25">
        <f t="shared" si="17"/>
        <v>1</v>
      </c>
      <c r="F31" s="25">
        <f t="shared" si="17"/>
        <v>1</v>
      </c>
      <c r="G31" s="25">
        <f t="shared" si="17"/>
        <v>1</v>
      </c>
      <c r="H31" s="25">
        <f t="shared" si="17"/>
        <v>1</v>
      </c>
      <c r="I31" s="45">
        <f t="shared" si="17"/>
        <v>0.97375</v>
      </c>
      <c r="J31" s="44">
        <f t="shared" ref="J31:K31" si="18">IF(J28=0,J27,((J19-J20-J22-J23-J21)/J19)/J28)</f>
        <v>0.99625000000000008</v>
      </c>
      <c r="K31" s="44">
        <f t="shared" si="18"/>
        <v>1</v>
      </c>
      <c r="L31" s="55">
        <f>(J28+J40+J56+J72+J116)/5</f>
        <v>0.6</v>
      </c>
    </row>
    <row r="32" spans="1:14" ht="3.75" customHeight="1" x14ac:dyDescent="0.2">
      <c r="A32" s="16"/>
      <c r="B32" s="17"/>
      <c r="C32" s="17"/>
      <c r="D32" s="17"/>
      <c r="E32" s="17"/>
      <c r="F32" s="17"/>
      <c r="G32" s="17"/>
      <c r="H32" s="17"/>
      <c r="I32" s="17"/>
      <c r="J32" s="18"/>
      <c r="K32" s="18"/>
    </row>
    <row r="33" spans="1:14" x14ac:dyDescent="0.2">
      <c r="A33" s="10" t="s">
        <v>3</v>
      </c>
      <c r="B33" s="11" t="s">
        <v>10</v>
      </c>
      <c r="C33" s="28">
        <v>24</v>
      </c>
      <c r="D33" s="28">
        <v>24</v>
      </c>
      <c r="E33" s="28">
        <v>24</v>
      </c>
      <c r="F33" s="28">
        <v>24</v>
      </c>
      <c r="G33" s="28">
        <v>24</v>
      </c>
      <c r="H33" s="28">
        <v>24</v>
      </c>
      <c r="I33" s="28">
        <v>24</v>
      </c>
      <c r="J33" s="32">
        <f t="shared" ref="J33:J39" si="19">SUM(C33:I33)</f>
        <v>168</v>
      </c>
      <c r="K33" s="32">
        <v>168</v>
      </c>
      <c r="N33" s="31"/>
    </row>
    <row r="34" spans="1:14" x14ac:dyDescent="0.2">
      <c r="A34" s="12"/>
      <c r="B34" s="13" t="s">
        <v>13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33">
        <f t="shared" si="19"/>
        <v>0</v>
      </c>
      <c r="K34" s="33">
        <v>0</v>
      </c>
    </row>
    <row r="35" spans="1:14" x14ac:dyDescent="0.2">
      <c r="A35" s="12"/>
      <c r="B35" s="13" t="s">
        <v>14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33">
        <f t="shared" si="19"/>
        <v>0</v>
      </c>
      <c r="K35" s="33">
        <v>0</v>
      </c>
    </row>
    <row r="36" spans="1:14" x14ac:dyDescent="0.2">
      <c r="A36" s="12"/>
      <c r="B36" s="13" t="s">
        <v>16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33">
        <f t="shared" si="19"/>
        <v>0</v>
      </c>
      <c r="K36" s="33">
        <v>0</v>
      </c>
    </row>
    <row r="37" spans="1:14" x14ac:dyDescent="0.2">
      <c r="A37" s="12"/>
      <c r="B37" s="13" t="s">
        <v>17</v>
      </c>
      <c r="C37" s="29">
        <v>0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33">
        <f t="shared" si="19"/>
        <v>0</v>
      </c>
      <c r="K37" s="33">
        <v>0</v>
      </c>
    </row>
    <row r="38" spans="1:14" x14ac:dyDescent="0.2">
      <c r="A38" s="14"/>
      <c r="B38" s="15" t="s">
        <v>11</v>
      </c>
      <c r="C38" s="30">
        <f t="shared" ref="C38:I38" si="20">C34+C36+C37</f>
        <v>0</v>
      </c>
      <c r="D38" s="30">
        <f t="shared" si="20"/>
        <v>0</v>
      </c>
      <c r="E38" s="30">
        <f t="shared" si="20"/>
        <v>0</v>
      </c>
      <c r="F38" s="30">
        <f t="shared" si="20"/>
        <v>0</v>
      </c>
      <c r="G38" s="30">
        <f t="shared" si="20"/>
        <v>0</v>
      </c>
      <c r="H38" s="30">
        <f t="shared" si="20"/>
        <v>0</v>
      </c>
      <c r="I38" s="30">
        <f t="shared" si="20"/>
        <v>0</v>
      </c>
      <c r="J38" s="34">
        <f t="shared" si="19"/>
        <v>0</v>
      </c>
      <c r="K38" s="34">
        <f>K34+K36+K37</f>
        <v>0</v>
      </c>
      <c r="L38" s="55">
        <f>(K12+K24+K38+K54+K68)/5</f>
        <v>0.2</v>
      </c>
    </row>
    <row r="39" spans="1:14" x14ac:dyDescent="0.2">
      <c r="A39" s="14"/>
      <c r="B39" s="15" t="s">
        <v>1</v>
      </c>
      <c r="C39" s="30">
        <f t="shared" ref="C39:I39" si="21">C33-C38</f>
        <v>24</v>
      </c>
      <c r="D39" s="30">
        <f t="shared" si="21"/>
        <v>24</v>
      </c>
      <c r="E39" s="30">
        <f t="shared" si="21"/>
        <v>24</v>
      </c>
      <c r="F39" s="30">
        <f t="shared" si="21"/>
        <v>24</v>
      </c>
      <c r="G39" s="30">
        <f t="shared" si="21"/>
        <v>24</v>
      </c>
      <c r="H39" s="30">
        <f t="shared" si="21"/>
        <v>24</v>
      </c>
      <c r="I39" s="30">
        <f t="shared" si="21"/>
        <v>24</v>
      </c>
      <c r="J39" s="34">
        <f t="shared" si="19"/>
        <v>168</v>
      </c>
      <c r="K39" s="34">
        <f>K33-K38</f>
        <v>168</v>
      </c>
    </row>
    <row r="40" spans="1:14" x14ac:dyDescent="0.2">
      <c r="A40" s="14"/>
      <c r="B40" s="38" t="s">
        <v>18</v>
      </c>
      <c r="C40" s="42">
        <f>((C33-C34-C36-C37)/C33)*100%</f>
        <v>1</v>
      </c>
      <c r="D40" s="42">
        <f t="shared" ref="D40:I40" si="22">(D33-D34-D36-D37)/D33</f>
        <v>1</v>
      </c>
      <c r="E40" s="42">
        <f t="shared" si="22"/>
        <v>1</v>
      </c>
      <c r="F40" s="42">
        <f t="shared" si="22"/>
        <v>1</v>
      </c>
      <c r="G40" s="42">
        <f t="shared" si="22"/>
        <v>1</v>
      </c>
      <c r="H40" s="42">
        <f t="shared" si="22"/>
        <v>1</v>
      </c>
      <c r="I40" s="42">
        <f t="shared" si="22"/>
        <v>1</v>
      </c>
      <c r="J40" s="43">
        <f>(J33-J34-J36-J37)/J33</f>
        <v>1</v>
      </c>
      <c r="K40" s="43">
        <f>(K33-K34-K36-K37)/K33</f>
        <v>1</v>
      </c>
    </row>
    <row r="41" spans="1:14" x14ac:dyDescent="0.2">
      <c r="A41" s="14"/>
      <c r="B41" s="38" t="s">
        <v>19</v>
      </c>
      <c r="C41" s="42">
        <f t="shared" ref="C41:I41" si="23">(C33-C34-C36-C37-C35)/C33</f>
        <v>1</v>
      </c>
      <c r="D41" s="42">
        <f t="shared" si="23"/>
        <v>1</v>
      </c>
      <c r="E41" s="42">
        <f t="shared" si="23"/>
        <v>1</v>
      </c>
      <c r="F41" s="42">
        <f t="shared" si="23"/>
        <v>1</v>
      </c>
      <c r="G41" s="42">
        <f t="shared" si="23"/>
        <v>1</v>
      </c>
      <c r="H41" s="42">
        <f t="shared" si="23"/>
        <v>1</v>
      </c>
      <c r="I41" s="46">
        <f t="shared" si="23"/>
        <v>1</v>
      </c>
      <c r="J41" s="52">
        <f>(J33-J34-J36-J37-J35)/J33</f>
        <v>1</v>
      </c>
      <c r="K41" s="47">
        <f>(K33-K34-K36-K37-K35)/K33</f>
        <v>1</v>
      </c>
    </row>
    <row r="42" spans="1:14" x14ac:dyDescent="0.2">
      <c r="A42" s="14"/>
      <c r="B42" s="39" t="s">
        <v>24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0">
        <f>SUM(C42:I42)</f>
        <v>0</v>
      </c>
      <c r="K42" s="40">
        <v>0</v>
      </c>
    </row>
    <row r="43" spans="1:14" x14ac:dyDescent="0.2">
      <c r="A43" s="16"/>
      <c r="B43" s="39" t="s">
        <v>23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0">
        <f>SUM(C43:I43)</f>
        <v>0</v>
      </c>
      <c r="K43" s="56">
        <v>0</v>
      </c>
    </row>
    <row r="44" spans="1:14" x14ac:dyDescent="0.2">
      <c r="A44" s="16"/>
      <c r="B44" s="57" t="s">
        <v>25</v>
      </c>
      <c r="C44" s="58">
        <f t="shared" ref="C44:I44" si="24">IF(C43&lt;1,C33,C33-C34-C35-C36-C37/C43)/24</f>
        <v>1</v>
      </c>
      <c r="D44" s="58">
        <f t="shared" si="24"/>
        <v>1</v>
      </c>
      <c r="E44" s="58">
        <f t="shared" si="24"/>
        <v>1</v>
      </c>
      <c r="F44" s="58">
        <f t="shared" si="24"/>
        <v>1</v>
      </c>
      <c r="G44" s="58">
        <f t="shared" si="24"/>
        <v>1</v>
      </c>
      <c r="H44" s="58">
        <f t="shared" si="24"/>
        <v>1</v>
      </c>
      <c r="I44" s="59">
        <f t="shared" si="24"/>
        <v>1</v>
      </c>
      <c r="J44" s="60">
        <f>SUM(C44:I44)</f>
        <v>7</v>
      </c>
      <c r="K44" s="61">
        <v>7</v>
      </c>
    </row>
    <row r="45" spans="1:14" ht="13.5" thickBot="1" x14ac:dyDescent="0.25">
      <c r="A45" s="37"/>
      <c r="B45" s="3" t="s">
        <v>15</v>
      </c>
      <c r="C45" s="25">
        <f t="shared" ref="C45:I45" si="25">IF(C42=0,C41,((C33-C34-C36-C37-C35)/C33)/C42)</f>
        <v>1</v>
      </c>
      <c r="D45" s="25">
        <f t="shared" si="25"/>
        <v>1</v>
      </c>
      <c r="E45" s="25">
        <f t="shared" si="25"/>
        <v>1</v>
      </c>
      <c r="F45" s="25">
        <f t="shared" si="25"/>
        <v>1</v>
      </c>
      <c r="G45" s="25">
        <f t="shared" si="25"/>
        <v>1</v>
      </c>
      <c r="H45" s="25">
        <f t="shared" si="25"/>
        <v>1</v>
      </c>
      <c r="I45" s="45">
        <f t="shared" si="25"/>
        <v>1</v>
      </c>
      <c r="J45" s="44">
        <f t="shared" ref="J45:K45" si="26">IF(J42=0,J41,((J33-J34-J36-J37-J35)/J33)/J42)</f>
        <v>1</v>
      </c>
      <c r="K45" s="44">
        <f t="shared" si="26"/>
        <v>1</v>
      </c>
    </row>
    <row r="46" spans="1:14" ht="14.25" thickTop="1" thickBot="1" x14ac:dyDescent="0.25">
      <c r="A46" s="17"/>
      <c r="B46" s="19"/>
      <c r="C46" s="22"/>
      <c r="D46" s="22"/>
      <c r="E46" s="22"/>
      <c r="F46" s="22"/>
      <c r="G46" s="22"/>
      <c r="H46" s="22"/>
      <c r="I46" s="22"/>
      <c r="J46" s="23"/>
    </row>
    <row r="47" spans="1:14" ht="13.5" thickTop="1" x14ac:dyDescent="0.2">
      <c r="A47" s="21"/>
      <c r="B47" s="5"/>
      <c r="C47" s="51">
        <f>C3</f>
        <v>43820</v>
      </c>
      <c r="D47" s="51">
        <f t="shared" ref="D47:I47" si="27">C47+1</f>
        <v>43821</v>
      </c>
      <c r="E47" s="51">
        <f t="shared" si="27"/>
        <v>43822</v>
      </c>
      <c r="F47" s="51">
        <f t="shared" si="27"/>
        <v>43823</v>
      </c>
      <c r="G47" s="51">
        <f t="shared" si="27"/>
        <v>43824</v>
      </c>
      <c r="H47" s="51">
        <f t="shared" si="27"/>
        <v>43825</v>
      </c>
      <c r="I47" s="51">
        <f t="shared" si="27"/>
        <v>43826</v>
      </c>
      <c r="J47" s="20" t="s">
        <v>12</v>
      </c>
      <c r="K47" s="20"/>
    </row>
    <row r="48" spans="1:14" x14ac:dyDescent="0.2">
      <c r="A48" s="16"/>
      <c r="B48" s="17"/>
      <c r="C48" s="17"/>
      <c r="D48" s="17"/>
      <c r="E48" s="17"/>
      <c r="F48" s="17"/>
      <c r="G48" s="17"/>
      <c r="H48" s="17"/>
      <c r="I48" s="17"/>
      <c r="J48" s="18"/>
      <c r="K48" s="18"/>
    </row>
    <row r="49" spans="1:12" x14ac:dyDescent="0.2">
      <c r="A49" s="10" t="s">
        <v>4</v>
      </c>
      <c r="B49" s="11" t="s">
        <v>10</v>
      </c>
      <c r="C49" s="28">
        <v>24</v>
      </c>
      <c r="D49" s="28">
        <v>24</v>
      </c>
      <c r="E49" s="28">
        <v>24</v>
      </c>
      <c r="F49" s="28">
        <v>24</v>
      </c>
      <c r="G49" s="28">
        <v>24</v>
      </c>
      <c r="H49" s="28">
        <v>24</v>
      </c>
      <c r="I49" s="28">
        <v>24</v>
      </c>
      <c r="J49" s="27">
        <f t="shared" ref="J49:J55" si="28">SUM(C49:I49)</f>
        <v>168</v>
      </c>
      <c r="K49" s="27">
        <v>168</v>
      </c>
    </row>
    <row r="50" spans="1:12" x14ac:dyDescent="0.2">
      <c r="A50" s="12"/>
      <c r="B50" s="13" t="s">
        <v>13</v>
      </c>
      <c r="C50" s="29">
        <v>0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35">
        <f t="shared" si="28"/>
        <v>0</v>
      </c>
      <c r="K50" s="35">
        <v>0</v>
      </c>
    </row>
    <row r="51" spans="1:12" x14ac:dyDescent="0.2">
      <c r="A51" s="12"/>
      <c r="B51" s="13" t="s">
        <v>14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35">
        <f t="shared" si="28"/>
        <v>0</v>
      </c>
      <c r="K51" s="35">
        <v>0</v>
      </c>
    </row>
    <row r="52" spans="1:12" x14ac:dyDescent="0.2">
      <c r="A52" s="12"/>
      <c r="B52" s="13" t="s">
        <v>16</v>
      </c>
      <c r="C52" s="29">
        <v>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35">
        <f t="shared" si="28"/>
        <v>0</v>
      </c>
      <c r="K52" s="35">
        <v>0</v>
      </c>
      <c r="L52" s="31"/>
    </row>
    <row r="53" spans="1:12" x14ac:dyDescent="0.2">
      <c r="A53" s="12"/>
      <c r="B53" s="13" t="s">
        <v>17</v>
      </c>
      <c r="C53" s="29">
        <v>0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35">
        <f t="shared" si="28"/>
        <v>0</v>
      </c>
      <c r="K53" s="35">
        <v>0</v>
      </c>
    </row>
    <row r="54" spans="1:12" x14ac:dyDescent="0.2">
      <c r="A54" s="14"/>
      <c r="B54" s="15" t="s">
        <v>11</v>
      </c>
      <c r="C54" s="30">
        <f t="shared" ref="C54:I54" si="29">C50+C52+C53</f>
        <v>0</v>
      </c>
      <c r="D54" s="30">
        <f t="shared" si="29"/>
        <v>0</v>
      </c>
      <c r="E54" s="30">
        <f t="shared" si="29"/>
        <v>0</v>
      </c>
      <c r="F54" s="30">
        <f t="shared" si="29"/>
        <v>0</v>
      </c>
      <c r="G54" s="30">
        <f t="shared" si="29"/>
        <v>0</v>
      </c>
      <c r="H54" s="30">
        <f t="shared" si="29"/>
        <v>0</v>
      </c>
      <c r="I54" s="30">
        <f t="shared" si="29"/>
        <v>0</v>
      </c>
      <c r="J54" s="36">
        <f t="shared" si="28"/>
        <v>0</v>
      </c>
      <c r="K54" s="36">
        <f>K50+K52+K53</f>
        <v>0</v>
      </c>
    </row>
    <row r="55" spans="1:12" x14ac:dyDescent="0.2">
      <c r="A55" s="14"/>
      <c r="B55" s="15" t="s">
        <v>1</v>
      </c>
      <c r="C55" s="30">
        <f t="shared" ref="C55:I55" si="30">C49-C54</f>
        <v>24</v>
      </c>
      <c r="D55" s="30">
        <f t="shared" si="30"/>
        <v>24</v>
      </c>
      <c r="E55" s="30">
        <f t="shared" si="30"/>
        <v>24</v>
      </c>
      <c r="F55" s="30">
        <f t="shared" si="30"/>
        <v>24</v>
      </c>
      <c r="G55" s="30">
        <f t="shared" si="30"/>
        <v>24</v>
      </c>
      <c r="H55" s="30">
        <f t="shared" si="30"/>
        <v>24</v>
      </c>
      <c r="I55" s="30">
        <f t="shared" si="30"/>
        <v>24</v>
      </c>
      <c r="J55" s="36">
        <f t="shared" si="28"/>
        <v>168</v>
      </c>
      <c r="K55" s="36">
        <f>K49-K54</f>
        <v>168</v>
      </c>
    </row>
    <row r="56" spans="1:12" x14ac:dyDescent="0.2">
      <c r="A56" s="14"/>
      <c r="B56" s="38" t="s">
        <v>18</v>
      </c>
      <c r="C56" s="42">
        <f>((C49-C50-C52-C53)/C49)*100%</f>
        <v>1</v>
      </c>
      <c r="D56" s="42">
        <f t="shared" ref="D56:I56" si="31">(D49-D50-D52-D53)/D49</f>
        <v>1</v>
      </c>
      <c r="E56" s="42">
        <f t="shared" si="31"/>
        <v>1</v>
      </c>
      <c r="F56" s="42">
        <f t="shared" si="31"/>
        <v>1</v>
      </c>
      <c r="G56" s="42">
        <f t="shared" si="31"/>
        <v>1</v>
      </c>
      <c r="H56" s="42">
        <f t="shared" si="31"/>
        <v>1</v>
      </c>
      <c r="I56" s="42">
        <f t="shared" si="31"/>
        <v>1</v>
      </c>
      <c r="J56" s="43">
        <f>(J49-J50-J52-J53)/J49</f>
        <v>1</v>
      </c>
      <c r="K56" s="43">
        <f>(K49-K50-K52-K53)/K49</f>
        <v>1</v>
      </c>
      <c r="L56" s="53">
        <f>AVERAGE(J56,J70)</f>
        <v>1</v>
      </c>
    </row>
    <row r="57" spans="1:12" x14ac:dyDescent="0.2">
      <c r="A57" s="14"/>
      <c r="B57" s="38" t="s">
        <v>19</v>
      </c>
      <c r="C57" s="42">
        <f t="shared" ref="C57:I57" si="32">(C49-C50-C52-C53-C51)/C49</f>
        <v>1</v>
      </c>
      <c r="D57" s="42">
        <f t="shared" si="32"/>
        <v>1</v>
      </c>
      <c r="E57" s="42">
        <f t="shared" si="32"/>
        <v>1</v>
      </c>
      <c r="F57" s="42">
        <f t="shared" si="32"/>
        <v>1</v>
      </c>
      <c r="G57" s="42">
        <f t="shared" si="32"/>
        <v>1</v>
      </c>
      <c r="H57" s="42">
        <f t="shared" si="32"/>
        <v>1</v>
      </c>
      <c r="I57" s="46">
        <f t="shared" si="32"/>
        <v>1</v>
      </c>
      <c r="J57" s="52">
        <f>(J49-J50-J52-J53-J51)/J49</f>
        <v>1</v>
      </c>
      <c r="K57" s="47">
        <f>(K49-K50-K52-K53-K51)/K49</f>
        <v>1</v>
      </c>
      <c r="L57" s="53">
        <f>AVERAGE(J57,J71)</f>
        <v>1</v>
      </c>
    </row>
    <row r="58" spans="1:12" ht="11.25" customHeight="1" x14ac:dyDescent="0.2">
      <c r="A58" s="14"/>
      <c r="B58" s="39" t="s">
        <v>24</v>
      </c>
      <c r="C58" s="48">
        <v>0</v>
      </c>
      <c r="D58" s="48">
        <v>0</v>
      </c>
      <c r="E58" s="48">
        <v>0</v>
      </c>
      <c r="F58" s="48">
        <v>0</v>
      </c>
      <c r="G58" s="48">
        <v>0</v>
      </c>
      <c r="H58" s="48">
        <v>0</v>
      </c>
      <c r="I58" s="48">
        <v>0</v>
      </c>
      <c r="J58" s="40">
        <f>SUM(C58:I58)</f>
        <v>0</v>
      </c>
      <c r="K58" s="40">
        <v>0</v>
      </c>
    </row>
    <row r="59" spans="1:12" x14ac:dyDescent="0.2">
      <c r="A59" s="16"/>
      <c r="B59" s="39" t="s">
        <v>23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0">
        <f>SUM(C59:I59)</f>
        <v>0</v>
      </c>
      <c r="K59" s="56">
        <v>0</v>
      </c>
    </row>
    <row r="60" spans="1:12" x14ac:dyDescent="0.2">
      <c r="A60" s="16"/>
      <c r="B60" s="57" t="s">
        <v>25</v>
      </c>
      <c r="C60" s="58">
        <f t="shared" ref="C60:I60" si="33">IF(C59&lt;1,C49,C49-C50-C51-C52-C53/C59)/24</f>
        <v>1</v>
      </c>
      <c r="D60" s="58">
        <f t="shared" si="33"/>
        <v>1</v>
      </c>
      <c r="E60" s="58">
        <f t="shared" si="33"/>
        <v>1</v>
      </c>
      <c r="F60" s="58">
        <f t="shared" si="33"/>
        <v>1</v>
      </c>
      <c r="G60" s="58">
        <f t="shared" si="33"/>
        <v>1</v>
      </c>
      <c r="H60" s="58">
        <f t="shared" si="33"/>
        <v>1</v>
      </c>
      <c r="I60" s="59">
        <f t="shared" si="33"/>
        <v>1</v>
      </c>
      <c r="J60" s="60">
        <f>SUM(C60:I60)</f>
        <v>7</v>
      </c>
      <c r="K60" s="61">
        <v>7</v>
      </c>
    </row>
    <row r="61" spans="1:12" x14ac:dyDescent="0.2">
      <c r="A61" s="41"/>
      <c r="B61" s="1" t="s">
        <v>15</v>
      </c>
      <c r="C61" s="25">
        <f t="shared" ref="C61:I61" si="34">IF(C58=0,C57,((C49-C50-C52-C53-C51)/C49)/C58)</f>
        <v>1</v>
      </c>
      <c r="D61" s="25">
        <f t="shared" si="34"/>
        <v>1</v>
      </c>
      <c r="E61" s="25">
        <f t="shared" si="34"/>
        <v>1</v>
      </c>
      <c r="F61" s="25">
        <f t="shared" si="34"/>
        <v>1</v>
      </c>
      <c r="G61" s="25">
        <f t="shared" si="34"/>
        <v>1</v>
      </c>
      <c r="H61" s="25">
        <f t="shared" si="34"/>
        <v>1</v>
      </c>
      <c r="I61" s="45">
        <f t="shared" si="34"/>
        <v>1</v>
      </c>
      <c r="J61" s="44">
        <f t="shared" ref="J61:K61" si="35">IF(J58=0,J57,((J49-J50-J52-J53-J51)/J49)/J58)</f>
        <v>1</v>
      </c>
      <c r="K61" s="44">
        <f t="shared" si="35"/>
        <v>1</v>
      </c>
    </row>
    <row r="62" spans="1:12" x14ac:dyDescent="0.2">
      <c r="A62" s="16"/>
      <c r="B62" s="17"/>
      <c r="C62" s="17"/>
      <c r="D62" s="17"/>
      <c r="E62" s="17"/>
      <c r="F62" s="17"/>
      <c r="G62" s="17"/>
      <c r="H62" s="17"/>
      <c r="I62" s="17"/>
      <c r="J62" s="18"/>
      <c r="K62" s="18"/>
    </row>
    <row r="63" spans="1:12" x14ac:dyDescent="0.2">
      <c r="A63" s="10" t="s">
        <v>5</v>
      </c>
      <c r="B63" s="11" t="s">
        <v>10</v>
      </c>
      <c r="C63" s="28">
        <v>24</v>
      </c>
      <c r="D63" s="28">
        <v>24</v>
      </c>
      <c r="E63" s="28">
        <v>24</v>
      </c>
      <c r="F63" s="28">
        <v>24</v>
      </c>
      <c r="G63" s="28">
        <v>24</v>
      </c>
      <c r="H63" s="28">
        <v>24</v>
      </c>
      <c r="I63" s="28">
        <v>24</v>
      </c>
      <c r="J63" s="27">
        <f t="shared" ref="J63:J69" si="36">SUM(C63:I63)</f>
        <v>168</v>
      </c>
      <c r="K63" s="27">
        <v>168</v>
      </c>
    </row>
    <row r="64" spans="1:12" x14ac:dyDescent="0.2">
      <c r="A64" s="12"/>
      <c r="B64" s="13" t="s">
        <v>13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35">
        <f t="shared" si="36"/>
        <v>0</v>
      </c>
      <c r="K64" s="35">
        <v>0</v>
      </c>
    </row>
    <row r="65" spans="1:12" x14ac:dyDescent="0.2">
      <c r="A65" s="12"/>
      <c r="B65" s="13" t="s">
        <v>14</v>
      </c>
      <c r="C65" s="29">
        <v>0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35">
        <f t="shared" si="36"/>
        <v>0</v>
      </c>
      <c r="K65" s="35">
        <v>0</v>
      </c>
    </row>
    <row r="66" spans="1:12" x14ac:dyDescent="0.2">
      <c r="A66" s="12"/>
      <c r="B66" s="13" t="s">
        <v>16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35">
        <f t="shared" si="36"/>
        <v>0</v>
      </c>
      <c r="K66" s="35">
        <v>0</v>
      </c>
    </row>
    <row r="67" spans="1:12" x14ac:dyDescent="0.2">
      <c r="A67" s="12"/>
      <c r="B67" s="13" t="s">
        <v>17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35">
        <f t="shared" si="36"/>
        <v>0</v>
      </c>
      <c r="K67" s="35">
        <v>0</v>
      </c>
    </row>
    <row r="68" spans="1:12" x14ac:dyDescent="0.2">
      <c r="A68" s="14"/>
      <c r="B68" s="15" t="s">
        <v>11</v>
      </c>
      <c r="C68" s="30">
        <f t="shared" ref="C68:I68" si="37">C64+C66+C67</f>
        <v>0</v>
      </c>
      <c r="D68" s="30">
        <f t="shared" si="37"/>
        <v>0</v>
      </c>
      <c r="E68" s="30">
        <f t="shared" si="37"/>
        <v>0</v>
      </c>
      <c r="F68" s="30">
        <f t="shared" si="37"/>
        <v>0</v>
      </c>
      <c r="G68" s="30">
        <f t="shared" si="37"/>
        <v>0</v>
      </c>
      <c r="H68" s="30">
        <f t="shared" si="37"/>
        <v>0</v>
      </c>
      <c r="I68" s="30">
        <f t="shared" si="37"/>
        <v>0</v>
      </c>
      <c r="J68" s="36">
        <f t="shared" si="36"/>
        <v>0</v>
      </c>
      <c r="K68" s="36">
        <f>K64+K66+K67</f>
        <v>0</v>
      </c>
      <c r="L68" s="49"/>
    </row>
    <row r="69" spans="1:12" x14ac:dyDescent="0.2">
      <c r="A69" s="14"/>
      <c r="B69" s="15" t="s">
        <v>1</v>
      </c>
      <c r="C69" s="30">
        <f t="shared" ref="C69:I69" si="38">C63-C68</f>
        <v>24</v>
      </c>
      <c r="D69" s="30">
        <f t="shared" si="38"/>
        <v>24</v>
      </c>
      <c r="E69" s="30">
        <f t="shared" si="38"/>
        <v>24</v>
      </c>
      <c r="F69" s="30">
        <f t="shared" si="38"/>
        <v>24</v>
      </c>
      <c r="G69" s="30">
        <f t="shared" si="38"/>
        <v>24</v>
      </c>
      <c r="H69" s="30">
        <f t="shared" si="38"/>
        <v>24</v>
      </c>
      <c r="I69" s="30">
        <f t="shared" si="38"/>
        <v>24</v>
      </c>
      <c r="J69" s="36">
        <f t="shared" si="36"/>
        <v>168</v>
      </c>
      <c r="K69" s="36">
        <f>K63-K68</f>
        <v>168</v>
      </c>
    </row>
    <row r="70" spans="1:12" x14ac:dyDescent="0.2">
      <c r="A70" s="14"/>
      <c r="B70" s="38" t="s">
        <v>18</v>
      </c>
      <c r="C70" s="42">
        <f>((C63-C64-C66-C67)/C63)*100%</f>
        <v>1</v>
      </c>
      <c r="D70" s="42">
        <f t="shared" ref="D70:I70" si="39">(D63-D64-D66-D67)/D63</f>
        <v>1</v>
      </c>
      <c r="E70" s="42">
        <f t="shared" si="39"/>
        <v>1</v>
      </c>
      <c r="F70" s="42">
        <f t="shared" si="39"/>
        <v>1</v>
      </c>
      <c r="G70" s="42">
        <f t="shared" si="39"/>
        <v>1</v>
      </c>
      <c r="H70" s="42">
        <f t="shared" si="39"/>
        <v>1</v>
      </c>
      <c r="I70" s="42">
        <f t="shared" si="39"/>
        <v>1</v>
      </c>
      <c r="J70" s="43">
        <f>(J63-J64-J66-J67)/J63</f>
        <v>1</v>
      </c>
      <c r="K70" s="43">
        <f>(K63-K64-K66-K67)/K63</f>
        <v>1</v>
      </c>
    </row>
    <row r="71" spans="1:12" x14ac:dyDescent="0.2">
      <c r="A71" s="14"/>
      <c r="B71" s="38" t="s">
        <v>19</v>
      </c>
      <c r="C71" s="42">
        <f t="shared" ref="C71:I71" si="40">(C63-C64-C66-C67-C65)/C63</f>
        <v>1</v>
      </c>
      <c r="D71" s="42">
        <f t="shared" si="40"/>
        <v>1</v>
      </c>
      <c r="E71" s="42">
        <f t="shared" si="40"/>
        <v>1</v>
      </c>
      <c r="F71" s="42">
        <f t="shared" si="40"/>
        <v>1</v>
      </c>
      <c r="G71" s="42">
        <f t="shared" si="40"/>
        <v>1</v>
      </c>
      <c r="H71" s="42">
        <f t="shared" si="40"/>
        <v>1</v>
      </c>
      <c r="I71" s="46">
        <f t="shared" si="40"/>
        <v>1</v>
      </c>
      <c r="J71" s="52">
        <f>(J63-J64-J66-J67-J65)/J63</f>
        <v>1</v>
      </c>
      <c r="K71" s="47">
        <f>(K63-K64-K66-K67-K65)/K63</f>
        <v>1</v>
      </c>
      <c r="L71" s="49"/>
    </row>
    <row r="72" spans="1:12" x14ac:dyDescent="0.2">
      <c r="A72" s="14"/>
      <c r="B72" s="39" t="s">
        <v>24</v>
      </c>
      <c r="C72" s="48">
        <v>0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0</v>
      </c>
      <c r="J72" s="40">
        <f>SUM(C72:I72)</f>
        <v>0</v>
      </c>
      <c r="K72" s="40">
        <v>0</v>
      </c>
    </row>
    <row r="73" spans="1:12" x14ac:dyDescent="0.2">
      <c r="A73" s="16"/>
      <c r="B73" s="39" t="s">
        <v>23</v>
      </c>
      <c r="C73" s="48">
        <v>0</v>
      </c>
      <c r="D73" s="48">
        <v>0</v>
      </c>
      <c r="E73" s="48">
        <v>0</v>
      </c>
      <c r="F73" s="48">
        <v>0</v>
      </c>
      <c r="G73" s="48">
        <v>0</v>
      </c>
      <c r="H73" s="48">
        <v>0</v>
      </c>
      <c r="I73" s="48">
        <v>0</v>
      </c>
      <c r="J73" s="40">
        <f>SUM(C73:I73)</f>
        <v>0</v>
      </c>
      <c r="K73" s="56">
        <v>0</v>
      </c>
    </row>
    <row r="74" spans="1:12" x14ac:dyDescent="0.2">
      <c r="A74" s="16"/>
      <c r="B74" s="57" t="s">
        <v>25</v>
      </c>
      <c r="C74" s="58">
        <f t="shared" ref="C74:I74" si="41">IF(C73&lt;1,C63,C63-C64-C65-C66-C67/C73)/24</f>
        <v>1</v>
      </c>
      <c r="D74" s="58">
        <f t="shared" si="41"/>
        <v>1</v>
      </c>
      <c r="E74" s="58">
        <f t="shared" si="41"/>
        <v>1</v>
      </c>
      <c r="F74" s="58">
        <f t="shared" si="41"/>
        <v>1</v>
      </c>
      <c r="G74" s="58">
        <f t="shared" si="41"/>
        <v>1</v>
      </c>
      <c r="H74" s="58">
        <f t="shared" si="41"/>
        <v>1</v>
      </c>
      <c r="I74" s="59">
        <f t="shared" si="41"/>
        <v>1</v>
      </c>
      <c r="J74" s="60">
        <f>SUM(C74:I74)</f>
        <v>7</v>
      </c>
      <c r="K74" s="61">
        <v>7</v>
      </c>
    </row>
    <row r="75" spans="1:12" x14ac:dyDescent="0.2">
      <c r="A75" s="41"/>
      <c r="B75" s="1" t="s">
        <v>15</v>
      </c>
      <c r="C75" s="25">
        <f t="shared" ref="C75:I75" si="42">IF(C72=0,C71,((C63-C64-C66-C67-C65)/C63)/C72)</f>
        <v>1</v>
      </c>
      <c r="D75" s="25">
        <f t="shared" si="42"/>
        <v>1</v>
      </c>
      <c r="E75" s="25">
        <f t="shared" si="42"/>
        <v>1</v>
      </c>
      <c r="F75" s="25">
        <f t="shared" si="42"/>
        <v>1</v>
      </c>
      <c r="G75" s="25">
        <f t="shared" si="42"/>
        <v>1</v>
      </c>
      <c r="H75" s="25">
        <f t="shared" si="42"/>
        <v>1</v>
      </c>
      <c r="I75" s="45">
        <f t="shared" si="42"/>
        <v>1</v>
      </c>
      <c r="J75" s="44">
        <f t="shared" ref="J75:K75" si="43">IF(J72=0,J71,((J63-J64-J66-J67-J65)/J63)/J72)</f>
        <v>1</v>
      </c>
      <c r="K75" s="44">
        <f t="shared" si="43"/>
        <v>1</v>
      </c>
    </row>
    <row r="76" spans="1:12" ht="13.5" thickBot="1" x14ac:dyDescent="0.25">
      <c r="A76" s="16"/>
      <c r="B76" s="2"/>
      <c r="C76" s="63"/>
      <c r="D76" s="63"/>
      <c r="E76" s="63"/>
      <c r="F76" s="63"/>
      <c r="G76" s="63"/>
      <c r="H76" s="63"/>
      <c r="I76" s="63"/>
      <c r="J76" s="64"/>
      <c r="K76" s="65"/>
    </row>
    <row r="77" spans="1:12" ht="13.5" thickTop="1" x14ac:dyDescent="0.2">
      <c r="A77" s="21"/>
      <c r="B77" s="5"/>
      <c r="C77" s="51">
        <f>C47</f>
        <v>43820</v>
      </c>
      <c r="D77" s="51">
        <f t="shared" ref="D77:I77" si="44">C77+1</f>
        <v>43821</v>
      </c>
      <c r="E77" s="51">
        <f t="shared" si="44"/>
        <v>43822</v>
      </c>
      <c r="F77" s="51">
        <f t="shared" si="44"/>
        <v>43823</v>
      </c>
      <c r="G77" s="51">
        <f t="shared" si="44"/>
        <v>43824</v>
      </c>
      <c r="H77" s="51">
        <f t="shared" si="44"/>
        <v>43825</v>
      </c>
      <c r="I77" s="51">
        <f t="shared" si="44"/>
        <v>43826</v>
      </c>
      <c r="J77" s="20" t="s">
        <v>12</v>
      </c>
      <c r="K77" s="20"/>
    </row>
    <row r="78" spans="1:12" x14ac:dyDescent="0.2">
      <c r="A78" s="16"/>
      <c r="B78" s="17"/>
      <c r="C78" s="17"/>
      <c r="D78" s="17"/>
      <c r="E78" s="17"/>
      <c r="F78" s="17"/>
      <c r="G78" s="17"/>
      <c r="H78" s="17"/>
      <c r="I78" s="17"/>
      <c r="J78" s="18"/>
      <c r="K78" s="18"/>
    </row>
    <row r="79" spans="1:12" x14ac:dyDescent="0.2">
      <c r="A79" s="10" t="s">
        <v>26</v>
      </c>
      <c r="B79" s="11" t="s">
        <v>10</v>
      </c>
      <c r="C79" s="28">
        <v>24</v>
      </c>
      <c r="D79" s="28">
        <v>24</v>
      </c>
      <c r="E79" s="28">
        <v>24</v>
      </c>
      <c r="F79" s="28">
        <v>24</v>
      </c>
      <c r="G79" s="28">
        <v>24</v>
      </c>
      <c r="H79" s="28">
        <v>24</v>
      </c>
      <c r="I79" s="28">
        <v>24</v>
      </c>
      <c r="J79" s="27">
        <f t="shared" ref="J79:J85" si="45">SUM(C79:I79)</f>
        <v>168</v>
      </c>
      <c r="K79" s="27">
        <v>168</v>
      </c>
    </row>
    <row r="80" spans="1:12" x14ac:dyDescent="0.2">
      <c r="A80" s="12"/>
      <c r="B80" s="13" t="s">
        <v>13</v>
      </c>
      <c r="C80" s="29">
        <v>0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35">
        <f t="shared" si="45"/>
        <v>0</v>
      </c>
      <c r="K80" s="35">
        <v>0</v>
      </c>
    </row>
    <row r="81" spans="1:12" x14ac:dyDescent="0.2">
      <c r="A81" s="12"/>
      <c r="B81" s="13" t="s">
        <v>14</v>
      </c>
      <c r="C81" s="29">
        <v>0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35">
        <f t="shared" si="45"/>
        <v>0</v>
      </c>
      <c r="K81" s="35">
        <v>0</v>
      </c>
    </row>
    <row r="82" spans="1:12" x14ac:dyDescent="0.2">
      <c r="A82" s="12"/>
      <c r="B82" s="13" t="s">
        <v>16</v>
      </c>
      <c r="C82" s="29">
        <v>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35">
        <f t="shared" si="45"/>
        <v>0</v>
      </c>
      <c r="K82" s="35">
        <v>0</v>
      </c>
    </row>
    <row r="83" spans="1:12" x14ac:dyDescent="0.2">
      <c r="A83" s="12"/>
      <c r="B83" s="13" t="s">
        <v>17</v>
      </c>
      <c r="C83" s="29">
        <v>0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35">
        <f t="shared" si="45"/>
        <v>0</v>
      </c>
      <c r="K83" s="35">
        <v>0</v>
      </c>
    </row>
    <row r="84" spans="1:12" x14ac:dyDescent="0.2">
      <c r="A84" s="14"/>
      <c r="B84" s="15" t="s">
        <v>11</v>
      </c>
      <c r="C84" s="30">
        <f t="shared" ref="C84:I84" si="46">C80+C82+C83</f>
        <v>0</v>
      </c>
      <c r="D84" s="30">
        <f t="shared" si="46"/>
        <v>0</v>
      </c>
      <c r="E84" s="30">
        <f t="shared" si="46"/>
        <v>0</v>
      </c>
      <c r="F84" s="30">
        <f t="shared" si="46"/>
        <v>0</v>
      </c>
      <c r="G84" s="30">
        <f t="shared" si="46"/>
        <v>0</v>
      </c>
      <c r="H84" s="30">
        <f t="shared" si="46"/>
        <v>0</v>
      </c>
      <c r="I84" s="30">
        <f t="shared" si="46"/>
        <v>0</v>
      </c>
      <c r="J84" s="36">
        <f t="shared" si="45"/>
        <v>0</v>
      </c>
      <c r="K84" s="36">
        <f>K80+K82+K83</f>
        <v>0</v>
      </c>
    </row>
    <row r="85" spans="1:12" x14ac:dyDescent="0.2">
      <c r="A85" s="14"/>
      <c r="B85" s="15" t="s">
        <v>1</v>
      </c>
      <c r="C85" s="30">
        <f t="shared" ref="C85:I85" si="47">C79-C84</f>
        <v>24</v>
      </c>
      <c r="D85" s="30">
        <f t="shared" si="47"/>
        <v>24</v>
      </c>
      <c r="E85" s="30">
        <f t="shared" si="47"/>
        <v>24</v>
      </c>
      <c r="F85" s="30">
        <f t="shared" si="47"/>
        <v>24</v>
      </c>
      <c r="G85" s="30">
        <f t="shared" si="47"/>
        <v>24</v>
      </c>
      <c r="H85" s="30">
        <f t="shared" si="47"/>
        <v>24</v>
      </c>
      <c r="I85" s="30">
        <f t="shared" si="47"/>
        <v>24</v>
      </c>
      <c r="J85" s="36">
        <f t="shared" si="45"/>
        <v>168</v>
      </c>
      <c r="K85" s="36">
        <f>K79-K84</f>
        <v>168</v>
      </c>
    </row>
    <row r="86" spans="1:12" x14ac:dyDescent="0.2">
      <c r="A86" s="14"/>
      <c r="B86" s="38" t="s">
        <v>18</v>
      </c>
      <c r="C86" s="42">
        <f>((C79-C80-C82-C83)/C79)*100%</f>
        <v>1</v>
      </c>
      <c r="D86" s="42">
        <f t="shared" ref="D86:I86" si="48">(D79-D80-D82-D83)/D79</f>
        <v>1</v>
      </c>
      <c r="E86" s="42">
        <f t="shared" si="48"/>
        <v>1</v>
      </c>
      <c r="F86" s="42">
        <f t="shared" si="48"/>
        <v>1</v>
      </c>
      <c r="G86" s="42">
        <f t="shared" si="48"/>
        <v>1</v>
      </c>
      <c r="H86" s="42">
        <f t="shared" si="48"/>
        <v>1</v>
      </c>
      <c r="I86" s="42">
        <f t="shared" si="48"/>
        <v>1</v>
      </c>
      <c r="J86" s="43">
        <f>(J79-J80-J82-J83)/J79</f>
        <v>1</v>
      </c>
      <c r="K86" s="43">
        <f>(K79-K80-K82-K83)/K79</f>
        <v>1</v>
      </c>
      <c r="L86" s="53">
        <f>AVERAGE(J86,J100)</f>
        <v>1</v>
      </c>
    </row>
    <row r="87" spans="1:12" x14ac:dyDescent="0.2">
      <c r="A87" s="14"/>
      <c r="B87" s="38" t="s">
        <v>19</v>
      </c>
      <c r="C87" s="42">
        <f t="shared" ref="C87:I87" si="49">(C79-C80-C82-C83-C81)/C79</f>
        <v>1</v>
      </c>
      <c r="D87" s="42">
        <f t="shared" si="49"/>
        <v>1</v>
      </c>
      <c r="E87" s="42">
        <f t="shared" si="49"/>
        <v>1</v>
      </c>
      <c r="F87" s="42">
        <f t="shared" si="49"/>
        <v>1</v>
      </c>
      <c r="G87" s="42">
        <f t="shared" si="49"/>
        <v>1</v>
      </c>
      <c r="H87" s="42">
        <f t="shared" si="49"/>
        <v>1</v>
      </c>
      <c r="I87" s="46">
        <f t="shared" si="49"/>
        <v>1</v>
      </c>
      <c r="J87" s="52">
        <f>(J79-J80-J82-J83-J81)/J79</f>
        <v>1</v>
      </c>
      <c r="K87" s="47">
        <f>(K79-K80-K82-K83-K81)/K79</f>
        <v>1</v>
      </c>
      <c r="L87" s="53">
        <f>AVERAGE(J87,J101)</f>
        <v>1</v>
      </c>
    </row>
    <row r="88" spans="1:12" x14ac:dyDescent="0.2">
      <c r="A88" s="14"/>
      <c r="B88" s="39" t="s">
        <v>24</v>
      </c>
      <c r="C88" s="48">
        <v>0</v>
      </c>
      <c r="D88" s="48">
        <v>0</v>
      </c>
      <c r="E88" s="48">
        <v>0</v>
      </c>
      <c r="F88" s="48">
        <v>0</v>
      </c>
      <c r="G88" s="48">
        <v>0</v>
      </c>
      <c r="H88" s="48">
        <v>0</v>
      </c>
      <c r="I88" s="48">
        <v>0</v>
      </c>
      <c r="J88" s="40">
        <f>SUM(C88:I88)</f>
        <v>0</v>
      </c>
      <c r="K88" s="40">
        <v>0</v>
      </c>
    </row>
    <row r="89" spans="1:12" x14ac:dyDescent="0.2">
      <c r="A89" s="16"/>
      <c r="B89" s="39" t="s">
        <v>23</v>
      </c>
      <c r="C89" s="48">
        <v>0</v>
      </c>
      <c r="D89" s="48">
        <v>0</v>
      </c>
      <c r="E89" s="48">
        <v>0</v>
      </c>
      <c r="F89" s="48">
        <v>0</v>
      </c>
      <c r="G89" s="48">
        <v>0</v>
      </c>
      <c r="H89" s="48">
        <v>0</v>
      </c>
      <c r="I89" s="48">
        <v>0</v>
      </c>
      <c r="J89" s="40">
        <f>SUM(C89:I89)</f>
        <v>0</v>
      </c>
      <c r="K89" s="56">
        <v>0</v>
      </c>
    </row>
    <row r="90" spans="1:12" x14ac:dyDescent="0.2">
      <c r="A90" s="16"/>
      <c r="B90" s="57" t="s">
        <v>25</v>
      </c>
      <c r="C90" s="58">
        <f t="shared" ref="C90:I90" si="50">IF(C89&lt;1,C79,C79-C80-C81-C82-C83/C89)/24</f>
        <v>1</v>
      </c>
      <c r="D90" s="58">
        <f t="shared" si="50"/>
        <v>1</v>
      </c>
      <c r="E90" s="58">
        <f t="shared" si="50"/>
        <v>1</v>
      </c>
      <c r="F90" s="58">
        <f t="shared" si="50"/>
        <v>1</v>
      </c>
      <c r="G90" s="58">
        <f t="shared" si="50"/>
        <v>1</v>
      </c>
      <c r="H90" s="58">
        <f t="shared" si="50"/>
        <v>1</v>
      </c>
      <c r="I90" s="59">
        <f t="shared" si="50"/>
        <v>1</v>
      </c>
      <c r="J90" s="60">
        <f>SUM(C90:I90)</f>
        <v>7</v>
      </c>
      <c r="K90" s="61">
        <v>7</v>
      </c>
    </row>
    <row r="91" spans="1:12" x14ac:dyDescent="0.2">
      <c r="A91" s="41"/>
      <c r="B91" s="1" t="s">
        <v>15</v>
      </c>
      <c r="C91" s="25">
        <f t="shared" ref="C91:I91" si="51">IF(C88=0,C87,((C79-C80-C82-C83-C81)/C79)/C88)</f>
        <v>1</v>
      </c>
      <c r="D91" s="25">
        <f t="shared" si="51"/>
        <v>1</v>
      </c>
      <c r="E91" s="25">
        <f t="shared" si="51"/>
        <v>1</v>
      </c>
      <c r="F91" s="25">
        <f t="shared" si="51"/>
        <v>1</v>
      </c>
      <c r="G91" s="25">
        <f t="shared" si="51"/>
        <v>1</v>
      </c>
      <c r="H91" s="25">
        <f t="shared" si="51"/>
        <v>1</v>
      </c>
      <c r="I91" s="45">
        <f t="shared" si="51"/>
        <v>1</v>
      </c>
      <c r="J91" s="44">
        <f t="shared" ref="J91:K91" si="52">IF(J88=0,J87,((J79-J80-J82-J83-J81)/J79)/J88)</f>
        <v>1</v>
      </c>
      <c r="K91" s="44">
        <f t="shared" si="52"/>
        <v>1</v>
      </c>
    </row>
    <row r="92" spans="1:12" x14ac:dyDescent="0.2">
      <c r="A92" s="16"/>
      <c r="B92" s="17"/>
      <c r="C92" s="17"/>
      <c r="D92" s="17"/>
      <c r="E92" s="17"/>
      <c r="F92" s="17"/>
      <c r="G92" s="17"/>
      <c r="H92" s="17"/>
      <c r="I92" s="17"/>
      <c r="J92" s="18"/>
      <c r="K92" s="18"/>
    </row>
    <row r="93" spans="1:12" x14ac:dyDescent="0.2">
      <c r="A93" s="10" t="s">
        <v>27</v>
      </c>
      <c r="B93" s="11" t="s">
        <v>10</v>
      </c>
      <c r="C93" s="28">
        <v>24</v>
      </c>
      <c r="D93" s="28">
        <v>24</v>
      </c>
      <c r="E93" s="28">
        <v>24</v>
      </c>
      <c r="F93" s="28">
        <v>24</v>
      </c>
      <c r="G93" s="28">
        <v>24</v>
      </c>
      <c r="H93" s="28">
        <v>24</v>
      </c>
      <c r="I93" s="28">
        <v>24</v>
      </c>
      <c r="J93" s="27">
        <f t="shared" ref="J93:J99" si="53">SUM(C93:I93)</f>
        <v>168</v>
      </c>
      <c r="K93" s="27">
        <v>168</v>
      </c>
    </row>
    <row r="94" spans="1:12" x14ac:dyDescent="0.2">
      <c r="A94" s="12"/>
      <c r="B94" s="13" t="s">
        <v>13</v>
      </c>
      <c r="C94" s="29">
        <v>0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35">
        <f t="shared" si="53"/>
        <v>0</v>
      </c>
      <c r="K94" s="35">
        <v>0</v>
      </c>
    </row>
    <row r="95" spans="1:12" x14ac:dyDescent="0.2">
      <c r="A95" s="12"/>
      <c r="B95" s="13" t="s">
        <v>14</v>
      </c>
      <c r="C95" s="29">
        <v>0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35">
        <f t="shared" si="53"/>
        <v>0</v>
      </c>
      <c r="K95" s="35">
        <v>0</v>
      </c>
    </row>
    <row r="96" spans="1:12" x14ac:dyDescent="0.2">
      <c r="A96" s="12"/>
      <c r="B96" s="13" t="s">
        <v>16</v>
      </c>
      <c r="C96" s="29">
        <v>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35">
        <f t="shared" si="53"/>
        <v>0</v>
      </c>
      <c r="K96" s="35">
        <v>0</v>
      </c>
    </row>
    <row r="97" spans="1:13" x14ac:dyDescent="0.2">
      <c r="A97" s="12"/>
      <c r="B97" s="13" t="s">
        <v>17</v>
      </c>
      <c r="C97" s="29">
        <v>0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35">
        <f t="shared" si="53"/>
        <v>0</v>
      </c>
      <c r="K97" s="35">
        <v>0</v>
      </c>
    </row>
    <row r="98" spans="1:13" x14ac:dyDescent="0.2">
      <c r="A98" s="14"/>
      <c r="B98" s="15" t="s">
        <v>11</v>
      </c>
      <c r="C98" s="30">
        <f t="shared" ref="C98:I98" si="54">C94+C96+C97</f>
        <v>0</v>
      </c>
      <c r="D98" s="30">
        <f t="shared" si="54"/>
        <v>0</v>
      </c>
      <c r="E98" s="30">
        <f t="shared" si="54"/>
        <v>0</v>
      </c>
      <c r="F98" s="30">
        <f t="shared" si="54"/>
        <v>0</v>
      </c>
      <c r="G98" s="30">
        <f t="shared" si="54"/>
        <v>0</v>
      </c>
      <c r="H98" s="30">
        <f t="shared" si="54"/>
        <v>0</v>
      </c>
      <c r="I98" s="30">
        <f t="shared" si="54"/>
        <v>0</v>
      </c>
      <c r="J98" s="36">
        <f t="shared" si="53"/>
        <v>0</v>
      </c>
      <c r="K98" s="36">
        <f>K94+K96+K97</f>
        <v>0</v>
      </c>
    </row>
    <row r="99" spans="1:13" x14ac:dyDescent="0.2">
      <c r="A99" s="14"/>
      <c r="B99" s="15" t="s">
        <v>1</v>
      </c>
      <c r="C99" s="30">
        <f t="shared" ref="C99:I99" si="55">C93-C98</f>
        <v>24</v>
      </c>
      <c r="D99" s="30">
        <f t="shared" si="55"/>
        <v>24</v>
      </c>
      <c r="E99" s="30">
        <f t="shared" si="55"/>
        <v>24</v>
      </c>
      <c r="F99" s="30">
        <f t="shared" si="55"/>
        <v>24</v>
      </c>
      <c r="G99" s="30">
        <f t="shared" si="55"/>
        <v>24</v>
      </c>
      <c r="H99" s="30">
        <f t="shared" si="55"/>
        <v>24</v>
      </c>
      <c r="I99" s="30">
        <f t="shared" si="55"/>
        <v>24</v>
      </c>
      <c r="J99" s="36">
        <f t="shared" si="53"/>
        <v>168</v>
      </c>
      <c r="K99" s="36">
        <f>K93-K98</f>
        <v>168</v>
      </c>
    </row>
    <row r="100" spans="1:13" x14ac:dyDescent="0.2">
      <c r="A100" s="14"/>
      <c r="B100" s="38" t="s">
        <v>18</v>
      </c>
      <c r="C100" s="42">
        <f>((C93-C94-C96-C97)/C93)*100%</f>
        <v>1</v>
      </c>
      <c r="D100" s="42">
        <f t="shared" ref="D100:I100" si="56">(D93-D94-D96-D97)/D93</f>
        <v>1</v>
      </c>
      <c r="E100" s="42">
        <f t="shared" si="56"/>
        <v>1</v>
      </c>
      <c r="F100" s="42">
        <f t="shared" si="56"/>
        <v>1</v>
      </c>
      <c r="G100" s="42">
        <f t="shared" si="56"/>
        <v>1</v>
      </c>
      <c r="H100" s="42">
        <f t="shared" si="56"/>
        <v>1</v>
      </c>
      <c r="I100" s="42">
        <f t="shared" si="56"/>
        <v>1</v>
      </c>
      <c r="J100" s="43">
        <f>(J93-J94-J96-J97)/J93</f>
        <v>1</v>
      </c>
      <c r="K100" s="43">
        <f>(K93-K94-K96-K97)/K93</f>
        <v>1</v>
      </c>
    </row>
    <row r="101" spans="1:13" x14ac:dyDescent="0.2">
      <c r="A101" s="14"/>
      <c r="B101" s="38" t="s">
        <v>19</v>
      </c>
      <c r="C101" s="42">
        <f t="shared" ref="C101:I101" si="57">(C93-C94-C96-C97-C95)/C93</f>
        <v>1</v>
      </c>
      <c r="D101" s="42">
        <f t="shared" si="57"/>
        <v>1</v>
      </c>
      <c r="E101" s="42">
        <f t="shared" si="57"/>
        <v>1</v>
      </c>
      <c r="F101" s="42">
        <f t="shared" si="57"/>
        <v>1</v>
      </c>
      <c r="G101" s="42">
        <f t="shared" si="57"/>
        <v>1</v>
      </c>
      <c r="H101" s="42">
        <f t="shared" si="57"/>
        <v>1</v>
      </c>
      <c r="I101" s="46">
        <f t="shared" si="57"/>
        <v>1</v>
      </c>
      <c r="J101" s="52">
        <f>(J93-J94-J96-J97-J95)/J93</f>
        <v>1</v>
      </c>
      <c r="K101" s="47">
        <f>(K93-K94-K96-K97-K95)/K93</f>
        <v>1</v>
      </c>
    </row>
    <row r="102" spans="1:13" x14ac:dyDescent="0.2">
      <c r="A102" s="14"/>
      <c r="B102" s="39" t="s">
        <v>24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0">
        <f>SUM(C102:I102)</f>
        <v>0</v>
      </c>
      <c r="K102" s="40">
        <v>0</v>
      </c>
    </row>
    <row r="103" spans="1:13" x14ac:dyDescent="0.2">
      <c r="A103" s="16"/>
      <c r="B103" s="39" t="s">
        <v>23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0">
        <f>SUM(C103:I103)</f>
        <v>0</v>
      </c>
      <c r="K103" s="56">
        <v>0</v>
      </c>
    </row>
    <row r="104" spans="1:13" x14ac:dyDescent="0.2">
      <c r="A104" s="16"/>
      <c r="B104" s="57" t="s">
        <v>25</v>
      </c>
      <c r="C104" s="58">
        <f t="shared" ref="C104:I104" si="58">IF(C103&lt;1,C93,C93-C94-C95-C96-C97/C103)/24</f>
        <v>1</v>
      </c>
      <c r="D104" s="58">
        <f t="shared" si="58"/>
        <v>1</v>
      </c>
      <c r="E104" s="58">
        <f t="shared" si="58"/>
        <v>1</v>
      </c>
      <c r="F104" s="58">
        <f t="shared" si="58"/>
        <v>1</v>
      </c>
      <c r="G104" s="58">
        <f t="shared" si="58"/>
        <v>1</v>
      </c>
      <c r="H104" s="58">
        <f t="shared" si="58"/>
        <v>1</v>
      </c>
      <c r="I104" s="59">
        <f t="shared" si="58"/>
        <v>1</v>
      </c>
      <c r="J104" s="60">
        <f>SUM(C104:I104)</f>
        <v>7</v>
      </c>
      <c r="K104" s="61">
        <v>7</v>
      </c>
    </row>
    <row r="105" spans="1:13" x14ac:dyDescent="0.2">
      <c r="A105" s="41"/>
      <c r="B105" s="1" t="s">
        <v>15</v>
      </c>
      <c r="C105" s="25">
        <f t="shared" ref="C105:I105" si="59">IF(C102=0,C101,((C93-C94-C96-C97-C95)/C93)/C102)</f>
        <v>1</v>
      </c>
      <c r="D105" s="25">
        <f t="shared" si="59"/>
        <v>1</v>
      </c>
      <c r="E105" s="25">
        <f t="shared" si="59"/>
        <v>1</v>
      </c>
      <c r="F105" s="25">
        <f t="shared" si="59"/>
        <v>1</v>
      </c>
      <c r="G105" s="25">
        <f t="shared" si="59"/>
        <v>1</v>
      </c>
      <c r="H105" s="25">
        <f t="shared" si="59"/>
        <v>1</v>
      </c>
      <c r="I105" s="45">
        <f t="shared" si="59"/>
        <v>1</v>
      </c>
      <c r="J105" s="44">
        <f t="shared" ref="J105:K105" si="60">IF(J102=0,J101,((J93-J94-J96-J97-J95)/J93)/J102)</f>
        <v>1</v>
      </c>
      <c r="K105" s="44">
        <f t="shared" si="60"/>
        <v>1</v>
      </c>
    </row>
    <row r="106" spans="1:13" ht="13.5" thickBot="1" x14ac:dyDescent="0.25">
      <c r="A106" s="16"/>
      <c r="B106" s="2"/>
      <c r="C106" s="63"/>
      <c r="D106" s="63"/>
      <c r="E106" s="63"/>
      <c r="F106" s="63"/>
      <c r="G106" s="63"/>
      <c r="H106" s="63"/>
      <c r="I106" s="63"/>
      <c r="J106" s="64"/>
      <c r="K106" s="65"/>
    </row>
    <row r="107" spans="1:13" ht="13.5" thickTop="1" x14ac:dyDescent="0.2">
      <c r="A107" s="21"/>
      <c r="B107" s="5"/>
      <c r="C107" s="51">
        <f>C77</f>
        <v>43820</v>
      </c>
      <c r="D107" s="51">
        <f t="shared" ref="D107:I107" si="61">C107+1</f>
        <v>43821</v>
      </c>
      <c r="E107" s="51">
        <f t="shared" si="61"/>
        <v>43822</v>
      </c>
      <c r="F107" s="51">
        <f t="shared" si="61"/>
        <v>43823</v>
      </c>
      <c r="G107" s="51">
        <f t="shared" si="61"/>
        <v>43824</v>
      </c>
      <c r="H107" s="51">
        <f t="shared" si="61"/>
        <v>43825</v>
      </c>
      <c r="I107" s="51">
        <f t="shared" si="61"/>
        <v>43826</v>
      </c>
      <c r="J107" s="20" t="s">
        <v>12</v>
      </c>
      <c r="K107" s="20"/>
      <c r="M107" s="31"/>
    </row>
    <row r="108" spans="1:13" x14ac:dyDescent="0.2">
      <c r="A108" s="16"/>
      <c r="B108" s="17"/>
      <c r="C108" s="17"/>
      <c r="D108" s="17"/>
      <c r="E108" s="17"/>
      <c r="F108" s="17"/>
      <c r="G108" s="17"/>
      <c r="H108" s="17"/>
      <c r="I108" s="17"/>
      <c r="J108" s="18"/>
      <c r="K108" s="18"/>
      <c r="L108" s="55"/>
    </row>
    <row r="109" spans="1:13" x14ac:dyDescent="0.2">
      <c r="A109" s="10" t="s">
        <v>6</v>
      </c>
      <c r="B109" s="11" t="s">
        <v>10</v>
      </c>
      <c r="C109" s="28">
        <v>24</v>
      </c>
      <c r="D109" s="28">
        <v>24</v>
      </c>
      <c r="E109" s="28">
        <v>24</v>
      </c>
      <c r="F109" s="28">
        <v>24</v>
      </c>
      <c r="G109" s="28">
        <v>24</v>
      </c>
      <c r="H109" s="28">
        <v>24</v>
      </c>
      <c r="I109" s="28">
        <v>24</v>
      </c>
      <c r="J109" s="27">
        <f t="shared" ref="J109:J115" si="62">SUM(C109:I109)</f>
        <v>168</v>
      </c>
      <c r="K109" s="27">
        <v>168</v>
      </c>
      <c r="L109" s="55"/>
    </row>
    <row r="110" spans="1:13" x14ac:dyDescent="0.2">
      <c r="A110" s="12"/>
      <c r="B110" s="13" t="s">
        <v>13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35">
        <f t="shared" si="62"/>
        <v>0</v>
      </c>
      <c r="K110" s="35">
        <v>0</v>
      </c>
    </row>
    <row r="111" spans="1:13" x14ac:dyDescent="0.2">
      <c r="A111" s="12"/>
      <c r="B111" s="13" t="s">
        <v>14</v>
      </c>
      <c r="C111" s="29">
        <v>24</v>
      </c>
      <c r="D111" s="29">
        <v>24</v>
      </c>
      <c r="E111" s="29">
        <v>24</v>
      </c>
      <c r="F111" s="29">
        <v>24</v>
      </c>
      <c r="G111" s="29">
        <v>24</v>
      </c>
      <c r="H111" s="29">
        <v>24</v>
      </c>
      <c r="I111" s="29">
        <v>24</v>
      </c>
      <c r="J111" s="35">
        <f t="shared" si="62"/>
        <v>168</v>
      </c>
      <c r="K111" s="35">
        <v>0</v>
      </c>
    </row>
    <row r="112" spans="1:13" x14ac:dyDescent="0.2">
      <c r="A112" s="12"/>
      <c r="B112" s="13" t="s">
        <v>16</v>
      </c>
      <c r="C112" s="29">
        <v>0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35">
        <f t="shared" si="62"/>
        <v>0</v>
      </c>
      <c r="K112" s="35">
        <v>0</v>
      </c>
    </row>
    <row r="113" spans="1:14" x14ac:dyDescent="0.2">
      <c r="A113" s="12"/>
      <c r="B113" s="13" t="s">
        <v>17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35">
        <f t="shared" si="62"/>
        <v>0</v>
      </c>
      <c r="K113" s="35">
        <v>0</v>
      </c>
      <c r="L113" s="53"/>
    </row>
    <row r="114" spans="1:14" x14ac:dyDescent="0.2">
      <c r="A114" s="14"/>
      <c r="B114" s="15" t="s">
        <v>11</v>
      </c>
      <c r="C114" s="30">
        <f t="shared" ref="C114:I114" si="63">C110+C112+C113</f>
        <v>0</v>
      </c>
      <c r="D114" s="30">
        <f t="shared" si="63"/>
        <v>0</v>
      </c>
      <c r="E114" s="30">
        <f t="shared" si="63"/>
        <v>0</v>
      </c>
      <c r="F114" s="30">
        <f t="shared" si="63"/>
        <v>0</v>
      </c>
      <c r="G114" s="30">
        <f t="shared" si="63"/>
        <v>0</v>
      </c>
      <c r="H114" s="30">
        <f t="shared" si="63"/>
        <v>0</v>
      </c>
      <c r="I114" s="30">
        <f t="shared" si="63"/>
        <v>0</v>
      </c>
      <c r="J114" s="36">
        <f t="shared" si="62"/>
        <v>0</v>
      </c>
      <c r="K114" s="36">
        <f>K110+K112+K113</f>
        <v>0</v>
      </c>
    </row>
    <row r="115" spans="1:14" x14ac:dyDescent="0.2">
      <c r="A115" s="14"/>
      <c r="B115" s="15" t="s">
        <v>1</v>
      </c>
      <c r="C115" s="30">
        <f t="shared" ref="C115:I115" si="64">C109-C114</f>
        <v>24</v>
      </c>
      <c r="D115" s="30">
        <f t="shared" si="64"/>
        <v>24</v>
      </c>
      <c r="E115" s="30">
        <f t="shared" si="64"/>
        <v>24</v>
      </c>
      <c r="F115" s="30">
        <f t="shared" si="64"/>
        <v>24</v>
      </c>
      <c r="G115" s="30">
        <f t="shared" si="64"/>
        <v>24</v>
      </c>
      <c r="H115" s="30">
        <f t="shared" si="64"/>
        <v>24</v>
      </c>
      <c r="I115" s="30">
        <f t="shared" si="64"/>
        <v>24</v>
      </c>
      <c r="J115" s="36">
        <f t="shared" si="62"/>
        <v>168</v>
      </c>
      <c r="K115" s="36">
        <f>K109-K114</f>
        <v>168</v>
      </c>
      <c r="L115" s="54"/>
    </row>
    <row r="116" spans="1:14" x14ac:dyDescent="0.2">
      <c r="A116" s="14"/>
      <c r="B116" s="38" t="s">
        <v>18</v>
      </c>
      <c r="C116" s="42">
        <f>((C109-C110-C112-C113)/C109)*100%</f>
        <v>1</v>
      </c>
      <c r="D116" s="42">
        <f t="shared" ref="D116:I116" si="65">(D109-D110-D112-D113)/D109</f>
        <v>1</v>
      </c>
      <c r="E116" s="42">
        <f t="shared" si="65"/>
        <v>1</v>
      </c>
      <c r="F116" s="42">
        <f t="shared" si="65"/>
        <v>1</v>
      </c>
      <c r="G116" s="42">
        <f t="shared" si="65"/>
        <v>1</v>
      </c>
      <c r="H116" s="42">
        <f t="shared" si="65"/>
        <v>1</v>
      </c>
      <c r="I116" s="42">
        <f t="shared" si="65"/>
        <v>1</v>
      </c>
      <c r="J116" s="43">
        <f t="shared" ref="J116:K116" si="66">(J109-J110-J112-J113)/J109</f>
        <v>1</v>
      </c>
      <c r="K116" s="43">
        <f t="shared" si="66"/>
        <v>1</v>
      </c>
      <c r="L116" s="49">
        <f>J116</f>
        <v>1</v>
      </c>
    </row>
    <row r="117" spans="1:14" x14ac:dyDescent="0.2">
      <c r="A117" s="14"/>
      <c r="B117" s="38" t="s">
        <v>19</v>
      </c>
      <c r="C117" s="42">
        <f t="shared" ref="C117:I117" si="67">(C109-C110-C112-C113-C111)/C109</f>
        <v>0</v>
      </c>
      <c r="D117" s="42">
        <f t="shared" si="67"/>
        <v>0</v>
      </c>
      <c r="E117" s="42">
        <f t="shared" si="67"/>
        <v>0</v>
      </c>
      <c r="F117" s="42">
        <f t="shared" si="67"/>
        <v>0</v>
      </c>
      <c r="G117" s="42">
        <f t="shared" si="67"/>
        <v>0</v>
      </c>
      <c r="H117" s="42">
        <f t="shared" si="67"/>
        <v>0</v>
      </c>
      <c r="I117" s="46">
        <f t="shared" si="67"/>
        <v>0</v>
      </c>
      <c r="J117" s="52">
        <f t="shared" ref="J117:K117" si="68">(J109-J110-J112-J113-J111)/J109</f>
        <v>0</v>
      </c>
      <c r="K117" s="47">
        <f t="shared" si="68"/>
        <v>1</v>
      </c>
      <c r="L117" s="49">
        <f>J117</f>
        <v>0</v>
      </c>
    </row>
    <row r="118" spans="1:14" x14ac:dyDescent="0.2">
      <c r="A118" s="14"/>
      <c r="B118" s="39" t="s">
        <v>24</v>
      </c>
      <c r="C118" s="48">
        <v>0</v>
      </c>
      <c r="D118" s="48">
        <v>0</v>
      </c>
      <c r="E118" s="48">
        <v>0</v>
      </c>
      <c r="F118" s="48">
        <v>0</v>
      </c>
      <c r="G118" s="48">
        <v>0</v>
      </c>
      <c r="H118" s="48">
        <v>0</v>
      </c>
      <c r="I118" s="48">
        <v>0</v>
      </c>
      <c r="J118" s="40">
        <f>SUM(C118:I118)</f>
        <v>0</v>
      </c>
      <c r="K118" s="40">
        <v>0</v>
      </c>
    </row>
    <row r="119" spans="1:14" x14ac:dyDescent="0.2">
      <c r="A119" s="16"/>
      <c r="B119" s="39" t="s">
        <v>23</v>
      </c>
      <c r="C119" s="48">
        <v>0</v>
      </c>
      <c r="D119" s="48">
        <v>0</v>
      </c>
      <c r="E119" s="48">
        <v>0</v>
      </c>
      <c r="F119" s="48">
        <v>0</v>
      </c>
      <c r="G119" s="48">
        <v>0</v>
      </c>
      <c r="H119" s="48">
        <v>0</v>
      </c>
      <c r="I119" s="48">
        <v>0</v>
      </c>
      <c r="J119" s="40">
        <f>SUM(C119:I119)</f>
        <v>0</v>
      </c>
      <c r="K119" s="56">
        <v>0</v>
      </c>
    </row>
    <row r="120" spans="1:14" x14ac:dyDescent="0.2">
      <c r="A120" s="16"/>
      <c r="B120" s="57" t="s">
        <v>25</v>
      </c>
      <c r="C120" s="58">
        <f t="shared" ref="C120:I120" si="69">IF(C119&lt;1,C109,C109-C110-C111-C112-C113/C119)/24</f>
        <v>1</v>
      </c>
      <c r="D120" s="58">
        <f t="shared" si="69"/>
        <v>1</v>
      </c>
      <c r="E120" s="58">
        <f t="shared" si="69"/>
        <v>1</v>
      </c>
      <c r="F120" s="58">
        <f t="shared" si="69"/>
        <v>1</v>
      </c>
      <c r="G120" s="58">
        <f t="shared" si="69"/>
        <v>1</v>
      </c>
      <c r="H120" s="58">
        <f t="shared" si="69"/>
        <v>1</v>
      </c>
      <c r="I120" s="59">
        <f t="shared" si="69"/>
        <v>1</v>
      </c>
      <c r="J120" s="60">
        <f>SUM(C120:I120)</f>
        <v>7</v>
      </c>
      <c r="K120" s="61">
        <v>7</v>
      </c>
    </row>
    <row r="121" spans="1:14" x14ac:dyDescent="0.2">
      <c r="A121" s="41"/>
      <c r="B121" s="1" t="s">
        <v>15</v>
      </c>
      <c r="C121" s="25">
        <f t="shared" ref="C121:I121" si="70">IF(C118=0,C117,((C109-C110-C112-C113-C111)/C109)/C118)</f>
        <v>0</v>
      </c>
      <c r="D121" s="25">
        <f t="shared" si="70"/>
        <v>0</v>
      </c>
      <c r="E121" s="25">
        <f t="shared" si="70"/>
        <v>0</v>
      </c>
      <c r="F121" s="25">
        <f t="shared" si="70"/>
        <v>0</v>
      </c>
      <c r="G121" s="25">
        <f t="shared" si="70"/>
        <v>0</v>
      </c>
      <c r="H121" s="25">
        <f t="shared" si="70"/>
        <v>0</v>
      </c>
      <c r="I121" s="45">
        <f t="shared" si="70"/>
        <v>0</v>
      </c>
      <c r="J121" s="44">
        <f t="shared" ref="J121:K121" si="71">IF(J118=0,J117,((J109-J110-J112-J113-J111)/J109)/J118)</f>
        <v>0</v>
      </c>
      <c r="K121" s="44">
        <f t="shared" si="71"/>
        <v>1</v>
      </c>
      <c r="N121" s="53"/>
    </row>
    <row r="122" spans="1:14" ht="13.5" thickBot="1" x14ac:dyDescent="0.25">
      <c r="A122" s="16"/>
      <c r="B122" s="17"/>
      <c r="C122" s="17"/>
      <c r="D122" s="17"/>
      <c r="E122" s="17"/>
      <c r="F122" s="17"/>
      <c r="G122" s="17"/>
      <c r="H122" s="17"/>
      <c r="I122" s="17"/>
      <c r="J122" s="18"/>
      <c r="K122" s="18"/>
      <c r="N122" s="53"/>
    </row>
    <row r="123" spans="1:14" ht="13.5" thickTop="1" x14ac:dyDescent="0.2">
      <c r="A123" s="21"/>
      <c r="B123" s="5"/>
      <c r="C123" s="51">
        <f>C107</f>
        <v>43820</v>
      </c>
      <c r="D123" s="51">
        <f t="shared" ref="D123:I123" si="72">C123+1</f>
        <v>43821</v>
      </c>
      <c r="E123" s="51">
        <f t="shared" si="72"/>
        <v>43822</v>
      </c>
      <c r="F123" s="51">
        <f t="shared" si="72"/>
        <v>43823</v>
      </c>
      <c r="G123" s="51">
        <f t="shared" si="72"/>
        <v>43824</v>
      </c>
      <c r="H123" s="51">
        <f t="shared" si="72"/>
        <v>43825</v>
      </c>
      <c r="I123" s="51">
        <f t="shared" si="72"/>
        <v>43826</v>
      </c>
      <c r="J123" s="20" t="s">
        <v>12</v>
      </c>
      <c r="K123" s="20"/>
      <c r="N123" s="53"/>
    </row>
    <row r="124" spans="1:14" x14ac:dyDescent="0.2">
      <c r="A124" s="16"/>
      <c r="B124" s="17"/>
      <c r="C124" s="17"/>
      <c r="D124" s="17"/>
      <c r="E124" s="17"/>
      <c r="F124" s="17"/>
      <c r="G124" s="17"/>
      <c r="H124" s="17"/>
      <c r="I124" s="17"/>
      <c r="J124" s="18"/>
      <c r="K124" s="18"/>
      <c r="N124" s="53"/>
    </row>
    <row r="125" spans="1:14" x14ac:dyDescent="0.2">
      <c r="A125" s="10" t="s">
        <v>7</v>
      </c>
      <c r="B125" s="11" t="s">
        <v>10</v>
      </c>
      <c r="C125" s="28">
        <v>24</v>
      </c>
      <c r="D125" s="28">
        <v>24</v>
      </c>
      <c r="E125" s="28">
        <v>24</v>
      </c>
      <c r="F125" s="28">
        <v>24</v>
      </c>
      <c r="G125" s="28">
        <v>24</v>
      </c>
      <c r="H125" s="28">
        <v>24</v>
      </c>
      <c r="I125" s="28">
        <v>24</v>
      </c>
      <c r="J125" s="27">
        <f t="shared" ref="J125:J131" si="73">SUM(C125:I125)</f>
        <v>168</v>
      </c>
      <c r="K125" s="27">
        <v>168</v>
      </c>
    </row>
    <row r="126" spans="1:14" x14ac:dyDescent="0.2">
      <c r="A126" s="12"/>
      <c r="B126" s="13" t="s">
        <v>13</v>
      </c>
      <c r="C126" s="29">
        <v>0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35">
        <f t="shared" si="73"/>
        <v>0</v>
      </c>
      <c r="K126" s="35">
        <v>0</v>
      </c>
    </row>
    <row r="127" spans="1:14" x14ac:dyDescent="0.2">
      <c r="A127" s="12"/>
      <c r="B127" s="13" t="s">
        <v>14</v>
      </c>
      <c r="C127" s="29">
        <v>24</v>
      </c>
      <c r="D127" s="29">
        <v>24</v>
      </c>
      <c r="E127" s="29">
        <v>24</v>
      </c>
      <c r="F127" s="29">
        <v>24</v>
      </c>
      <c r="G127" s="29">
        <v>24</v>
      </c>
      <c r="H127" s="29">
        <v>24</v>
      </c>
      <c r="I127" s="29">
        <v>24</v>
      </c>
      <c r="J127" s="35">
        <f t="shared" si="73"/>
        <v>168</v>
      </c>
      <c r="K127" s="35">
        <v>0</v>
      </c>
      <c r="N127" s="31"/>
    </row>
    <row r="128" spans="1:14" x14ac:dyDescent="0.2">
      <c r="A128" s="12"/>
      <c r="B128" s="13" t="s">
        <v>16</v>
      </c>
      <c r="C128" s="29">
        <v>0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35">
        <f t="shared" si="73"/>
        <v>0</v>
      </c>
      <c r="K128" s="35">
        <v>0</v>
      </c>
      <c r="N128" s="53"/>
    </row>
    <row r="129" spans="1:14" x14ac:dyDescent="0.2">
      <c r="A129" s="12"/>
      <c r="B129" s="13" t="s">
        <v>17</v>
      </c>
      <c r="C129" s="29">
        <v>0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35">
        <f t="shared" si="73"/>
        <v>0</v>
      </c>
      <c r="K129" s="35">
        <v>0</v>
      </c>
      <c r="N129" s="53"/>
    </row>
    <row r="130" spans="1:14" x14ac:dyDescent="0.2">
      <c r="A130" s="14"/>
      <c r="B130" s="15" t="s">
        <v>11</v>
      </c>
      <c r="C130" s="30">
        <f t="shared" ref="C130:I130" si="74">C126+C128+C129</f>
        <v>0</v>
      </c>
      <c r="D130" s="30">
        <f t="shared" si="74"/>
        <v>0</v>
      </c>
      <c r="E130" s="30">
        <f t="shared" si="74"/>
        <v>0</v>
      </c>
      <c r="F130" s="30">
        <f t="shared" si="74"/>
        <v>0</v>
      </c>
      <c r="G130" s="30">
        <f t="shared" si="74"/>
        <v>0</v>
      </c>
      <c r="H130" s="30">
        <f t="shared" si="74"/>
        <v>0</v>
      </c>
      <c r="I130" s="30">
        <f t="shared" si="74"/>
        <v>0</v>
      </c>
      <c r="J130" s="36">
        <f t="shared" si="73"/>
        <v>0</v>
      </c>
      <c r="K130" s="36">
        <f>K126+K128+K129</f>
        <v>0</v>
      </c>
      <c r="N130" s="53"/>
    </row>
    <row r="131" spans="1:14" x14ac:dyDescent="0.2">
      <c r="A131" s="14"/>
      <c r="B131" s="15" t="s">
        <v>1</v>
      </c>
      <c r="C131" s="30">
        <f t="shared" ref="C131:I131" si="75">C125-C130</f>
        <v>24</v>
      </c>
      <c r="D131" s="30">
        <f t="shared" si="75"/>
        <v>24</v>
      </c>
      <c r="E131" s="30">
        <f t="shared" si="75"/>
        <v>24</v>
      </c>
      <c r="F131" s="30">
        <f t="shared" si="75"/>
        <v>24</v>
      </c>
      <c r="G131" s="30">
        <f t="shared" si="75"/>
        <v>24</v>
      </c>
      <c r="H131" s="30">
        <f t="shared" si="75"/>
        <v>24</v>
      </c>
      <c r="I131" s="30">
        <f t="shared" si="75"/>
        <v>24</v>
      </c>
      <c r="J131" s="36">
        <f t="shared" si="73"/>
        <v>168</v>
      </c>
      <c r="K131" s="36">
        <f>K125-K130</f>
        <v>168</v>
      </c>
    </row>
    <row r="132" spans="1:14" x14ac:dyDescent="0.2">
      <c r="A132" s="14"/>
      <c r="B132" s="38" t="s">
        <v>18</v>
      </c>
      <c r="C132" s="42">
        <f>((C125-C126-C128-C129)/C125)*100%</f>
        <v>1</v>
      </c>
      <c r="D132" s="42">
        <f t="shared" ref="D132:I132" si="76">(D125-D126-D128-D129)/D125</f>
        <v>1</v>
      </c>
      <c r="E132" s="42">
        <f t="shared" si="76"/>
        <v>1</v>
      </c>
      <c r="F132" s="42">
        <f t="shared" si="76"/>
        <v>1</v>
      </c>
      <c r="G132" s="42">
        <f t="shared" si="76"/>
        <v>1</v>
      </c>
      <c r="H132" s="42">
        <f t="shared" si="76"/>
        <v>1</v>
      </c>
      <c r="I132" s="42">
        <f t="shared" si="76"/>
        <v>1</v>
      </c>
      <c r="J132" s="43">
        <f t="shared" ref="J132:K132" si="77">(J125-J126-J128-J129)/J125</f>
        <v>1</v>
      </c>
      <c r="K132" s="43">
        <f t="shared" si="77"/>
        <v>1</v>
      </c>
      <c r="L132" s="53">
        <f>AVERAGE(J132,J146,J160,J174,J188)</f>
        <v>0.94285714285714284</v>
      </c>
      <c r="N132" s="31"/>
    </row>
    <row r="133" spans="1:14" x14ac:dyDescent="0.2">
      <c r="A133" s="14"/>
      <c r="B133" s="38" t="s">
        <v>19</v>
      </c>
      <c r="C133" s="42">
        <f t="shared" ref="C133:I133" si="78">(C125-C126-C128-C129-C127)/C125</f>
        <v>0</v>
      </c>
      <c r="D133" s="42">
        <f t="shared" si="78"/>
        <v>0</v>
      </c>
      <c r="E133" s="42">
        <f t="shared" si="78"/>
        <v>0</v>
      </c>
      <c r="F133" s="42">
        <f t="shared" si="78"/>
        <v>0</v>
      </c>
      <c r="G133" s="42">
        <f t="shared" si="78"/>
        <v>0</v>
      </c>
      <c r="H133" s="42">
        <f t="shared" si="78"/>
        <v>0</v>
      </c>
      <c r="I133" s="46">
        <f t="shared" si="78"/>
        <v>0</v>
      </c>
      <c r="J133" s="52">
        <f t="shared" ref="J133:K133" si="79">(J125-J126-J128-J129-J127)/J125</f>
        <v>0</v>
      </c>
      <c r="K133" s="47">
        <f t="shared" si="79"/>
        <v>1</v>
      </c>
      <c r="L133" s="53">
        <f>AVERAGE(J133,J147,J161,J175,J189)</f>
        <v>0</v>
      </c>
      <c r="N133" s="53"/>
    </row>
    <row r="134" spans="1:14" x14ac:dyDescent="0.2">
      <c r="A134" s="14"/>
      <c r="B134" s="39" t="s">
        <v>24</v>
      </c>
      <c r="C134" s="48">
        <v>0</v>
      </c>
      <c r="D134" s="48">
        <v>0</v>
      </c>
      <c r="E134" s="48">
        <v>0</v>
      </c>
      <c r="F134" s="48">
        <v>0</v>
      </c>
      <c r="G134" s="48">
        <v>0</v>
      </c>
      <c r="H134" s="48">
        <v>0</v>
      </c>
      <c r="I134" s="48">
        <v>0</v>
      </c>
      <c r="J134" s="40">
        <f>SUM(C134:I134)</f>
        <v>0</v>
      </c>
      <c r="K134" s="40">
        <v>0</v>
      </c>
    </row>
    <row r="135" spans="1:14" x14ac:dyDescent="0.2">
      <c r="A135" s="16"/>
      <c r="B135" s="39" t="s">
        <v>23</v>
      </c>
      <c r="C135" s="48">
        <v>0</v>
      </c>
      <c r="D135" s="48">
        <v>0</v>
      </c>
      <c r="E135" s="48">
        <v>0</v>
      </c>
      <c r="F135" s="48">
        <v>0</v>
      </c>
      <c r="G135" s="48">
        <v>0</v>
      </c>
      <c r="H135" s="48">
        <v>0</v>
      </c>
      <c r="I135" s="48">
        <v>0</v>
      </c>
      <c r="J135" s="40">
        <f>SUM(C135:I135)</f>
        <v>0</v>
      </c>
      <c r="K135" s="56">
        <v>0</v>
      </c>
    </row>
    <row r="136" spans="1:14" x14ac:dyDescent="0.2">
      <c r="A136" s="16"/>
      <c r="B136" s="57" t="s">
        <v>25</v>
      </c>
      <c r="C136" s="58">
        <f t="shared" ref="C136:I136" si="80">IF(C135&lt;1,C125,C125-C126-C127-C128-C129/C135)/24</f>
        <v>1</v>
      </c>
      <c r="D136" s="58">
        <f t="shared" si="80"/>
        <v>1</v>
      </c>
      <c r="E136" s="58">
        <f t="shared" si="80"/>
        <v>1</v>
      </c>
      <c r="F136" s="58">
        <f t="shared" si="80"/>
        <v>1</v>
      </c>
      <c r="G136" s="58">
        <f t="shared" si="80"/>
        <v>1</v>
      </c>
      <c r="H136" s="58">
        <f t="shared" si="80"/>
        <v>1</v>
      </c>
      <c r="I136" s="59">
        <f t="shared" si="80"/>
        <v>1</v>
      </c>
      <c r="J136" s="60">
        <f>SUM(C136:I136)</f>
        <v>7</v>
      </c>
      <c r="K136" s="61">
        <v>7</v>
      </c>
      <c r="M136" s="31"/>
    </row>
    <row r="137" spans="1:14" x14ac:dyDescent="0.2">
      <c r="A137" s="41"/>
      <c r="B137" s="1" t="s">
        <v>15</v>
      </c>
      <c r="C137" s="25">
        <f t="shared" ref="C137:I137" si="81">IF(C134=0,C133,((C125-C126-C128-C129-C127)/C125)/C134)</f>
        <v>0</v>
      </c>
      <c r="D137" s="25">
        <f t="shared" si="81"/>
        <v>0</v>
      </c>
      <c r="E137" s="25">
        <f t="shared" si="81"/>
        <v>0</v>
      </c>
      <c r="F137" s="25">
        <f t="shared" si="81"/>
        <v>0</v>
      </c>
      <c r="G137" s="25">
        <f t="shared" si="81"/>
        <v>0</v>
      </c>
      <c r="H137" s="25">
        <f t="shared" si="81"/>
        <v>0</v>
      </c>
      <c r="I137" s="45">
        <f t="shared" si="81"/>
        <v>0</v>
      </c>
      <c r="J137" s="44">
        <f t="shared" ref="J137:K137" si="82">IF(J134=0,J133,((J125-J126-J128-J129-J127)/J125)/J134)</f>
        <v>0</v>
      </c>
      <c r="K137" s="44">
        <f t="shared" si="82"/>
        <v>1</v>
      </c>
      <c r="M137" s="31"/>
    </row>
    <row r="138" spans="1:14" x14ac:dyDescent="0.2">
      <c r="A138" s="17"/>
      <c r="B138" s="17"/>
      <c r="C138" s="17"/>
      <c r="D138" s="17"/>
      <c r="E138" s="17"/>
      <c r="F138" s="17"/>
      <c r="G138" s="17"/>
      <c r="H138" s="17"/>
      <c r="I138" s="17"/>
    </row>
    <row r="139" spans="1:14" x14ac:dyDescent="0.2">
      <c r="A139" s="10" t="s">
        <v>8</v>
      </c>
      <c r="B139" s="11" t="s">
        <v>10</v>
      </c>
      <c r="C139" s="28">
        <v>24</v>
      </c>
      <c r="D139" s="28">
        <v>24</v>
      </c>
      <c r="E139" s="28">
        <v>24</v>
      </c>
      <c r="F139" s="28">
        <v>24</v>
      </c>
      <c r="G139" s="28">
        <v>24</v>
      </c>
      <c r="H139" s="28">
        <v>24</v>
      </c>
      <c r="I139" s="28">
        <v>24</v>
      </c>
      <c r="J139" s="27">
        <f t="shared" ref="J139:J145" si="83">SUM(C139:I139)</f>
        <v>168</v>
      </c>
      <c r="K139" s="27">
        <v>168</v>
      </c>
    </row>
    <row r="140" spans="1:14" x14ac:dyDescent="0.2">
      <c r="A140" s="12"/>
      <c r="B140" s="13" t="s">
        <v>13</v>
      </c>
      <c r="C140" s="29">
        <v>0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35">
        <f t="shared" si="83"/>
        <v>0</v>
      </c>
      <c r="K140" s="35">
        <v>0</v>
      </c>
    </row>
    <row r="141" spans="1:14" x14ac:dyDescent="0.2">
      <c r="A141" s="12"/>
      <c r="B141" s="13" t="s">
        <v>14</v>
      </c>
      <c r="C141" s="29">
        <v>24</v>
      </c>
      <c r="D141" s="29">
        <v>24</v>
      </c>
      <c r="E141" s="29">
        <v>24</v>
      </c>
      <c r="F141" s="29">
        <v>24</v>
      </c>
      <c r="G141" s="29">
        <v>24</v>
      </c>
      <c r="H141" s="29">
        <v>24</v>
      </c>
      <c r="I141" s="29">
        <v>24</v>
      </c>
      <c r="J141" s="35">
        <f t="shared" si="83"/>
        <v>168</v>
      </c>
      <c r="K141" s="35">
        <v>0</v>
      </c>
    </row>
    <row r="142" spans="1:14" x14ac:dyDescent="0.2">
      <c r="A142" s="12"/>
      <c r="B142" s="13" t="s">
        <v>16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35">
        <f t="shared" si="83"/>
        <v>0</v>
      </c>
      <c r="K142" s="35">
        <v>0</v>
      </c>
    </row>
    <row r="143" spans="1:14" x14ac:dyDescent="0.2">
      <c r="A143" s="12"/>
      <c r="B143" s="13" t="s">
        <v>17</v>
      </c>
      <c r="C143" s="29">
        <v>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35">
        <f t="shared" si="83"/>
        <v>0</v>
      </c>
      <c r="K143" s="35">
        <v>0</v>
      </c>
      <c r="N143" s="31"/>
    </row>
    <row r="144" spans="1:14" x14ac:dyDescent="0.2">
      <c r="A144" s="14"/>
      <c r="B144" s="15" t="s">
        <v>11</v>
      </c>
      <c r="C144" s="30">
        <f t="shared" ref="C144:I144" si="84">C140+C142+C143</f>
        <v>0</v>
      </c>
      <c r="D144" s="30">
        <f t="shared" si="84"/>
        <v>0</v>
      </c>
      <c r="E144" s="30">
        <f t="shared" si="84"/>
        <v>0</v>
      </c>
      <c r="F144" s="30">
        <f t="shared" si="84"/>
        <v>0</v>
      </c>
      <c r="G144" s="30">
        <f t="shared" si="84"/>
        <v>0</v>
      </c>
      <c r="H144" s="30">
        <f t="shared" si="84"/>
        <v>0</v>
      </c>
      <c r="I144" s="30">
        <f t="shared" si="84"/>
        <v>0</v>
      </c>
      <c r="J144" s="36">
        <f t="shared" si="83"/>
        <v>0</v>
      </c>
      <c r="K144" s="36">
        <f>K140+K142+K143</f>
        <v>0</v>
      </c>
    </row>
    <row r="145" spans="1:13" x14ac:dyDescent="0.2">
      <c r="A145" s="14"/>
      <c r="B145" s="15" t="s">
        <v>1</v>
      </c>
      <c r="C145" s="30">
        <f t="shared" ref="C145:I145" si="85">C139-C144</f>
        <v>24</v>
      </c>
      <c r="D145" s="30">
        <f t="shared" si="85"/>
        <v>24</v>
      </c>
      <c r="E145" s="30">
        <f t="shared" si="85"/>
        <v>24</v>
      </c>
      <c r="F145" s="30">
        <f t="shared" si="85"/>
        <v>24</v>
      </c>
      <c r="G145" s="30">
        <f t="shared" si="85"/>
        <v>24</v>
      </c>
      <c r="H145" s="30">
        <f t="shared" si="85"/>
        <v>24</v>
      </c>
      <c r="I145" s="30">
        <f t="shared" si="85"/>
        <v>24</v>
      </c>
      <c r="J145" s="36">
        <f t="shared" si="83"/>
        <v>168</v>
      </c>
      <c r="K145" s="36">
        <f>K139-K144</f>
        <v>168</v>
      </c>
    </row>
    <row r="146" spans="1:13" x14ac:dyDescent="0.2">
      <c r="A146" s="14"/>
      <c r="B146" s="38" t="s">
        <v>18</v>
      </c>
      <c r="C146" s="42">
        <f>((C139-C140-C142-C143)/C139)*100%</f>
        <v>1</v>
      </c>
      <c r="D146" s="42">
        <f t="shared" ref="D146:I146" si="86">(D139-D140-D142-D143)/D139</f>
        <v>1</v>
      </c>
      <c r="E146" s="42">
        <f t="shared" si="86"/>
        <v>1</v>
      </c>
      <c r="F146" s="42">
        <f t="shared" si="86"/>
        <v>1</v>
      </c>
      <c r="G146" s="42">
        <f t="shared" si="86"/>
        <v>1</v>
      </c>
      <c r="H146" s="42">
        <f t="shared" si="86"/>
        <v>1</v>
      </c>
      <c r="I146" s="42">
        <f t="shared" si="86"/>
        <v>1</v>
      </c>
      <c r="J146" s="43">
        <f t="shared" ref="J146:K146" si="87">(J139-J140-J142-J143)/J139</f>
        <v>1</v>
      </c>
      <c r="K146" s="43">
        <f t="shared" si="87"/>
        <v>1</v>
      </c>
    </row>
    <row r="147" spans="1:13" x14ac:dyDescent="0.2">
      <c r="A147" s="14"/>
      <c r="B147" s="38" t="s">
        <v>19</v>
      </c>
      <c r="C147" s="42">
        <f t="shared" ref="C147:I147" si="88">(C139-C140-C142-C143-C141)/C139</f>
        <v>0</v>
      </c>
      <c r="D147" s="42">
        <f t="shared" si="88"/>
        <v>0</v>
      </c>
      <c r="E147" s="42">
        <f t="shared" si="88"/>
        <v>0</v>
      </c>
      <c r="F147" s="42">
        <f t="shared" si="88"/>
        <v>0</v>
      </c>
      <c r="G147" s="42">
        <f t="shared" si="88"/>
        <v>0</v>
      </c>
      <c r="H147" s="42">
        <f t="shared" si="88"/>
        <v>0</v>
      </c>
      <c r="I147" s="46">
        <f t="shared" si="88"/>
        <v>0</v>
      </c>
      <c r="J147" s="52">
        <f t="shared" ref="J147:K147" si="89">(J139-J140-J142-J143-J141)/J139</f>
        <v>0</v>
      </c>
      <c r="K147" s="47">
        <f t="shared" si="89"/>
        <v>1</v>
      </c>
    </row>
    <row r="148" spans="1:13" x14ac:dyDescent="0.2">
      <c r="A148" s="14"/>
      <c r="B148" s="39" t="s">
        <v>24</v>
      </c>
      <c r="C148" s="48">
        <v>0</v>
      </c>
      <c r="D148" s="48">
        <v>0</v>
      </c>
      <c r="E148" s="48">
        <v>0</v>
      </c>
      <c r="F148" s="48">
        <v>0</v>
      </c>
      <c r="G148" s="48">
        <v>0</v>
      </c>
      <c r="H148" s="48">
        <v>0</v>
      </c>
      <c r="I148" s="48">
        <v>0</v>
      </c>
      <c r="J148" s="40">
        <f>SUM(C148:I148)</f>
        <v>0</v>
      </c>
      <c r="K148" s="40">
        <v>0</v>
      </c>
    </row>
    <row r="149" spans="1:13" x14ac:dyDescent="0.2">
      <c r="A149" s="16"/>
      <c r="B149" s="39" t="s">
        <v>23</v>
      </c>
      <c r="C149" s="48">
        <v>0</v>
      </c>
      <c r="D149" s="48">
        <v>0</v>
      </c>
      <c r="E149" s="48">
        <v>0</v>
      </c>
      <c r="F149" s="48">
        <v>0</v>
      </c>
      <c r="G149" s="48">
        <v>0</v>
      </c>
      <c r="H149" s="48">
        <v>0</v>
      </c>
      <c r="I149" s="48">
        <v>0</v>
      </c>
      <c r="J149" s="40">
        <f>SUM(C149:I149)</f>
        <v>0</v>
      </c>
      <c r="K149" s="56">
        <v>0</v>
      </c>
    </row>
    <row r="150" spans="1:13" x14ac:dyDescent="0.2">
      <c r="A150" s="16"/>
      <c r="B150" s="57" t="s">
        <v>25</v>
      </c>
      <c r="C150" s="58">
        <f t="shared" ref="C150:I150" si="90">IF(C149&lt;1,C139,C139-C140-C141-C142-C143/C149)/24</f>
        <v>1</v>
      </c>
      <c r="D150" s="58">
        <f t="shared" si="90"/>
        <v>1</v>
      </c>
      <c r="E150" s="58">
        <f t="shared" si="90"/>
        <v>1</v>
      </c>
      <c r="F150" s="58">
        <f t="shared" si="90"/>
        <v>1</v>
      </c>
      <c r="G150" s="58">
        <f t="shared" si="90"/>
        <v>1</v>
      </c>
      <c r="H150" s="58">
        <f t="shared" si="90"/>
        <v>1</v>
      </c>
      <c r="I150" s="59">
        <f t="shared" si="90"/>
        <v>1</v>
      </c>
      <c r="J150" s="60">
        <f>SUM(C150:I150)</f>
        <v>7</v>
      </c>
      <c r="K150" s="61">
        <v>7</v>
      </c>
    </row>
    <row r="151" spans="1:13" x14ac:dyDescent="0.2">
      <c r="A151" s="41"/>
      <c r="B151" s="1" t="s">
        <v>15</v>
      </c>
      <c r="C151" s="25">
        <f t="shared" ref="C151:I151" si="91">IF(C148=0,C147,((C139-C140-C142-C143-C141)/C139)/C148)</f>
        <v>0</v>
      </c>
      <c r="D151" s="25">
        <f t="shared" si="91"/>
        <v>0</v>
      </c>
      <c r="E151" s="25">
        <f t="shared" si="91"/>
        <v>0</v>
      </c>
      <c r="F151" s="25">
        <f t="shared" si="91"/>
        <v>0</v>
      </c>
      <c r="G151" s="25">
        <f t="shared" si="91"/>
        <v>0</v>
      </c>
      <c r="H151" s="25">
        <f t="shared" si="91"/>
        <v>0</v>
      </c>
      <c r="I151" s="45">
        <f t="shared" si="91"/>
        <v>0</v>
      </c>
      <c r="J151" s="44">
        <f t="shared" ref="J151:K151" si="92">IF(J148=0,J147,((J139-J140-J142-J143-J141)/J139)/J148)</f>
        <v>0</v>
      </c>
      <c r="K151" s="44">
        <f t="shared" si="92"/>
        <v>1</v>
      </c>
    </row>
    <row r="152" spans="1:13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M152" s="31"/>
    </row>
    <row r="153" spans="1:13" x14ac:dyDescent="0.2">
      <c r="A153" s="10" t="s">
        <v>9</v>
      </c>
      <c r="B153" s="11" t="s">
        <v>10</v>
      </c>
      <c r="C153" s="28">
        <v>24</v>
      </c>
      <c r="D153" s="28">
        <v>24</v>
      </c>
      <c r="E153" s="28">
        <v>24</v>
      </c>
      <c r="F153" s="28">
        <v>24</v>
      </c>
      <c r="G153" s="28">
        <v>24</v>
      </c>
      <c r="H153" s="28">
        <v>24</v>
      </c>
      <c r="I153" s="28">
        <v>24</v>
      </c>
      <c r="J153" s="27">
        <f t="shared" ref="J153:J159" si="93">SUM(C153:I153)</f>
        <v>168</v>
      </c>
      <c r="K153" s="27">
        <v>168</v>
      </c>
      <c r="M153" s="31"/>
    </row>
    <row r="154" spans="1:13" x14ac:dyDescent="0.2">
      <c r="A154" s="12"/>
      <c r="B154" s="13" t="s">
        <v>13</v>
      </c>
      <c r="C154" s="29">
        <v>0</v>
      </c>
      <c r="D154" s="29">
        <v>0</v>
      </c>
      <c r="E154" s="29">
        <v>0</v>
      </c>
      <c r="F154" s="29">
        <v>24</v>
      </c>
      <c r="G154" s="29">
        <v>24</v>
      </c>
      <c r="H154" s="29">
        <v>0</v>
      </c>
      <c r="I154" s="29">
        <v>0</v>
      </c>
      <c r="J154" s="35">
        <f t="shared" si="93"/>
        <v>48</v>
      </c>
      <c r="K154" s="35">
        <v>0</v>
      </c>
    </row>
    <row r="155" spans="1:13" x14ac:dyDescent="0.2">
      <c r="A155" s="12"/>
      <c r="B155" s="13" t="s">
        <v>14</v>
      </c>
      <c r="C155" s="29">
        <v>24</v>
      </c>
      <c r="D155" s="29">
        <v>24</v>
      </c>
      <c r="E155" s="29">
        <v>24</v>
      </c>
      <c r="F155" s="29">
        <v>0</v>
      </c>
      <c r="G155" s="29">
        <v>0</v>
      </c>
      <c r="H155" s="29">
        <v>24</v>
      </c>
      <c r="I155" s="29">
        <v>24</v>
      </c>
      <c r="J155" s="35">
        <f t="shared" si="93"/>
        <v>120</v>
      </c>
      <c r="K155" s="35">
        <v>0</v>
      </c>
    </row>
    <row r="156" spans="1:13" x14ac:dyDescent="0.2">
      <c r="A156" s="12"/>
      <c r="B156" s="13" t="s">
        <v>16</v>
      </c>
      <c r="C156" s="29">
        <v>0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0</v>
      </c>
      <c r="J156" s="35">
        <f t="shared" si="93"/>
        <v>0</v>
      </c>
      <c r="K156" s="35">
        <v>0</v>
      </c>
    </row>
    <row r="157" spans="1:13" x14ac:dyDescent="0.2">
      <c r="A157" s="12"/>
      <c r="B157" s="13" t="s">
        <v>17</v>
      </c>
      <c r="C157" s="29">
        <v>0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35">
        <f t="shared" si="93"/>
        <v>0</v>
      </c>
      <c r="K157" s="35">
        <v>0</v>
      </c>
    </row>
    <row r="158" spans="1:13" x14ac:dyDescent="0.2">
      <c r="A158" s="14"/>
      <c r="B158" s="15" t="s">
        <v>11</v>
      </c>
      <c r="C158" s="30">
        <f t="shared" ref="C158:I158" si="94">C154+C156+C157</f>
        <v>0</v>
      </c>
      <c r="D158" s="30">
        <f t="shared" si="94"/>
        <v>0</v>
      </c>
      <c r="E158" s="30">
        <f t="shared" si="94"/>
        <v>0</v>
      </c>
      <c r="F158" s="30">
        <f t="shared" si="94"/>
        <v>24</v>
      </c>
      <c r="G158" s="30">
        <f t="shared" si="94"/>
        <v>24</v>
      </c>
      <c r="H158" s="30">
        <f t="shared" si="94"/>
        <v>0</v>
      </c>
      <c r="I158" s="30">
        <f t="shared" si="94"/>
        <v>0</v>
      </c>
      <c r="J158" s="36">
        <f t="shared" si="93"/>
        <v>48</v>
      </c>
      <c r="K158" s="36">
        <f>K154+K156+K157</f>
        <v>0</v>
      </c>
    </row>
    <row r="159" spans="1:13" x14ac:dyDescent="0.2">
      <c r="A159" s="14"/>
      <c r="B159" s="15" t="s">
        <v>1</v>
      </c>
      <c r="C159" s="30">
        <f t="shared" ref="C159:I159" si="95">C153-C158</f>
        <v>24</v>
      </c>
      <c r="D159" s="30">
        <f t="shared" si="95"/>
        <v>24</v>
      </c>
      <c r="E159" s="30">
        <f t="shared" si="95"/>
        <v>24</v>
      </c>
      <c r="F159" s="30">
        <f t="shared" si="95"/>
        <v>0</v>
      </c>
      <c r="G159" s="30">
        <f t="shared" si="95"/>
        <v>0</v>
      </c>
      <c r="H159" s="30">
        <f t="shared" si="95"/>
        <v>24</v>
      </c>
      <c r="I159" s="30">
        <f t="shared" si="95"/>
        <v>24</v>
      </c>
      <c r="J159" s="36">
        <f t="shared" si="93"/>
        <v>120</v>
      </c>
      <c r="K159" s="36">
        <f>K153-K158</f>
        <v>168</v>
      </c>
    </row>
    <row r="160" spans="1:13" x14ac:dyDescent="0.2">
      <c r="A160" s="14"/>
      <c r="B160" s="38" t="s">
        <v>18</v>
      </c>
      <c r="C160" s="42">
        <f>((C153-C154-C156-C157)/C153)*100%</f>
        <v>1</v>
      </c>
      <c r="D160" s="42">
        <f t="shared" ref="D160:I160" si="96">(D153-D154-D156-D157)/D153</f>
        <v>1</v>
      </c>
      <c r="E160" s="42">
        <f t="shared" si="96"/>
        <v>1</v>
      </c>
      <c r="F160" s="42">
        <f t="shared" si="96"/>
        <v>0</v>
      </c>
      <c r="G160" s="42">
        <f t="shared" si="96"/>
        <v>0</v>
      </c>
      <c r="H160" s="42">
        <f t="shared" si="96"/>
        <v>1</v>
      </c>
      <c r="I160" s="42">
        <f t="shared" si="96"/>
        <v>1</v>
      </c>
      <c r="J160" s="43">
        <f t="shared" ref="J160:K160" si="97">(J153-J154-J156-J157)/J153</f>
        <v>0.7142857142857143</v>
      </c>
      <c r="K160" s="43">
        <f t="shared" si="97"/>
        <v>1</v>
      </c>
    </row>
    <row r="161" spans="1:15" x14ac:dyDescent="0.2">
      <c r="A161" s="14"/>
      <c r="B161" s="38" t="s">
        <v>19</v>
      </c>
      <c r="C161" s="42">
        <f t="shared" ref="C161:I161" si="98">(C153-C154-C156-C157-C155)/C153</f>
        <v>0</v>
      </c>
      <c r="D161" s="42">
        <f t="shared" si="98"/>
        <v>0</v>
      </c>
      <c r="E161" s="42">
        <f t="shared" si="98"/>
        <v>0</v>
      </c>
      <c r="F161" s="42">
        <f t="shared" si="98"/>
        <v>0</v>
      </c>
      <c r="G161" s="42">
        <f t="shared" si="98"/>
        <v>0</v>
      </c>
      <c r="H161" s="42">
        <f t="shared" si="98"/>
        <v>0</v>
      </c>
      <c r="I161" s="46">
        <f t="shared" si="98"/>
        <v>0</v>
      </c>
      <c r="J161" s="52">
        <f t="shared" ref="J161:K161" si="99">(J153-J154-J156-J157-J155)/J153</f>
        <v>0</v>
      </c>
      <c r="K161" s="47">
        <f t="shared" si="99"/>
        <v>1</v>
      </c>
    </row>
    <row r="162" spans="1:15" x14ac:dyDescent="0.2">
      <c r="A162" s="14"/>
      <c r="B162" s="39" t="s">
        <v>24</v>
      </c>
      <c r="C162" s="48">
        <v>0</v>
      </c>
      <c r="D162" s="48">
        <v>0</v>
      </c>
      <c r="E162" s="48">
        <v>0</v>
      </c>
      <c r="F162" s="48">
        <v>0</v>
      </c>
      <c r="G162" s="48">
        <v>0</v>
      </c>
      <c r="H162" s="48">
        <v>0</v>
      </c>
      <c r="I162" s="48">
        <v>0</v>
      </c>
      <c r="J162" s="40">
        <f>SUM(C162:I162)</f>
        <v>0</v>
      </c>
      <c r="K162" s="40">
        <v>0</v>
      </c>
    </row>
    <row r="163" spans="1:15" x14ac:dyDescent="0.2">
      <c r="A163" s="16"/>
      <c r="B163" s="39" t="s">
        <v>23</v>
      </c>
      <c r="C163" s="48">
        <v>0</v>
      </c>
      <c r="D163" s="48">
        <v>0</v>
      </c>
      <c r="E163" s="48">
        <v>0</v>
      </c>
      <c r="F163" s="48">
        <v>0</v>
      </c>
      <c r="G163" s="48">
        <v>0</v>
      </c>
      <c r="H163" s="48">
        <v>0</v>
      </c>
      <c r="I163" s="48">
        <v>0</v>
      </c>
      <c r="J163" s="40">
        <f>SUM(C163:I163)</f>
        <v>0</v>
      </c>
      <c r="K163" s="56">
        <v>0</v>
      </c>
    </row>
    <row r="164" spans="1:15" x14ac:dyDescent="0.2">
      <c r="A164" s="16"/>
      <c r="B164" s="57" t="s">
        <v>25</v>
      </c>
      <c r="C164" s="58">
        <f t="shared" ref="C164:I164" si="100">IF(C163&lt;1,C153,C153-C154-C155-C156-C157/C163)/24</f>
        <v>1</v>
      </c>
      <c r="D164" s="58">
        <f t="shared" si="100"/>
        <v>1</v>
      </c>
      <c r="E164" s="58">
        <f t="shared" si="100"/>
        <v>1</v>
      </c>
      <c r="F164" s="58">
        <f t="shared" si="100"/>
        <v>1</v>
      </c>
      <c r="G164" s="58">
        <f t="shared" si="100"/>
        <v>1</v>
      </c>
      <c r="H164" s="58">
        <f t="shared" si="100"/>
        <v>1</v>
      </c>
      <c r="I164" s="59">
        <f t="shared" si="100"/>
        <v>1</v>
      </c>
      <c r="J164" s="60">
        <f>SUM(C164:I164)</f>
        <v>7</v>
      </c>
      <c r="K164" s="61">
        <v>7</v>
      </c>
    </row>
    <row r="165" spans="1:15" x14ac:dyDescent="0.2">
      <c r="A165" s="41"/>
      <c r="B165" s="1" t="s">
        <v>15</v>
      </c>
      <c r="C165" s="25">
        <f t="shared" ref="C165:I165" si="101">IF(C162=0,C161,((C153-C154-C156-C157-C155)/C153)/C162)</f>
        <v>0</v>
      </c>
      <c r="D165" s="25">
        <f t="shared" si="101"/>
        <v>0</v>
      </c>
      <c r="E165" s="25">
        <f t="shared" si="101"/>
        <v>0</v>
      </c>
      <c r="F165" s="25">
        <f t="shared" si="101"/>
        <v>0</v>
      </c>
      <c r="G165" s="25">
        <f t="shared" si="101"/>
        <v>0</v>
      </c>
      <c r="H165" s="25">
        <f t="shared" si="101"/>
        <v>0</v>
      </c>
      <c r="I165" s="45">
        <f t="shared" si="101"/>
        <v>0</v>
      </c>
      <c r="J165" s="44">
        <f t="shared" ref="J165:K165" si="102">IF(J162=0,J161,((J153-J154-J156-J157-J155)/J153)/J162)</f>
        <v>0</v>
      </c>
      <c r="K165" s="44">
        <f t="shared" si="102"/>
        <v>1</v>
      </c>
    </row>
    <row r="166" spans="1:15" x14ac:dyDescent="0.2">
      <c r="A166" s="17"/>
      <c r="B166" s="17"/>
      <c r="C166" s="17"/>
      <c r="D166" s="17"/>
      <c r="E166" s="17"/>
      <c r="F166" s="17"/>
      <c r="G166" s="17"/>
      <c r="H166" s="17"/>
      <c r="I166" s="17"/>
    </row>
    <row r="167" spans="1:15" x14ac:dyDescent="0.2">
      <c r="A167" s="10" t="s">
        <v>21</v>
      </c>
      <c r="B167" s="11" t="s">
        <v>10</v>
      </c>
      <c r="C167" s="28">
        <v>24</v>
      </c>
      <c r="D167" s="28">
        <v>24</v>
      </c>
      <c r="E167" s="28">
        <v>24</v>
      </c>
      <c r="F167" s="28">
        <v>24</v>
      </c>
      <c r="G167" s="28">
        <v>24</v>
      </c>
      <c r="H167" s="28">
        <v>24</v>
      </c>
      <c r="I167" s="28">
        <v>24</v>
      </c>
      <c r="J167" s="27">
        <f t="shared" ref="J167:J173" si="103">SUM(C167:I167)</f>
        <v>168</v>
      </c>
      <c r="K167" s="27">
        <v>168</v>
      </c>
    </row>
    <row r="168" spans="1:15" x14ac:dyDescent="0.2">
      <c r="A168" s="12"/>
      <c r="B168" s="13" t="s">
        <v>13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35">
        <f t="shared" si="103"/>
        <v>0</v>
      </c>
      <c r="K168" s="35">
        <v>0</v>
      </c>
      <c r="L168" s="31"/>
    </row>
    <row r="169" spans="1:15" x14ac:dyDescent="0.2">
      <c r="A169" s="12"/>
      <c r="B169" s="13" t="s">
        <v>14</v>
      </c>
      <c r="C169" s="29">
        <v>24</v>
      </c>
      <c r="D169" s="29">
        <v>24</v>
      </c>
      <c r="E169" s="29">
        <v>24</v>
      </c>
      <c r="F169" s="29">
        <v>24</v>
      </c>
      <c r="G169" s="29">
        <v>24</v>
      </c>
      <c r="H169" s="29">
        <v>24</v>
      </c>
      <c r="I169" s="29">
        <v>24</v>
      </c>
      <c r="J169" s="35">
        <f t="shared" si="103"/>
        <v>168</v>
      </c>
      <c r="K169" s="35">
        <v>0</v>
      </c>
      <c r="O169" s="4">
        <v>5</v>
      </c>
    </row>
    <row r="170" spans="1:15" x14ac:dyDescent="0.2">
      <c r="A170" s="12"/>
      <c r="B170" s="13" t="s">
        <v>16</v>
      </c>
      <c r="C170" s="29">
        <v>0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35">
        <f t="shared" si="103"/>
        <v>0</v>
      </c>
      <c r="K170" s="35">
        <v>0</v>
      </c>
    </row>
    <row r="171" spans="1:15" x14ac:dyDescent="0.2">
      <c r="A171" s="12"/>
      <c r="B171" s="13" t="s">
        <v>17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35">
        <f t="shared" si="103"/>
        <v>0</v>
      </c>
      <c r="K171" s="35">
        <v>0</v>
      </c>
    </row>
    <row r="172" spans="1:15" x14ac:dyDescent="0.2">
      <c r="A172" s="14"/>
      <c r="B172" s="15" t="s">
        <v>11</v>
      </c>
      <c r="C172" s="30">
        <f t="shared" ref="C172:I172" si="104">C168+C170+C171</f>
        <v>0</v>
      </c>
      <c r="D172" s="30">
        <f t="shared" si="104"/>
        <v>0</v>
      </c>
      <c r="E172" s="30">
        <f t="shared" si="104"/>
        <v>0</v>
      </c>
      <c r="F172" s="30">
        <f t="shared" si="104"/>
        <v>0</v>
      </c>
      <c r="G172" s="30">
        <f t="shared" si="104"/>
        <v>0</v>
      </c>
      <c r="H172" s="30">
        <f t="shared" si="104"/>
        <v>0</v>
      </c>
      <c r="I172" s="30">
        <f t="shared" si="104"/>
        <v>0</v>
      </c>
      <c r="J172" s="36">
        <f t="shared" si="103"/>
        <v>0</v>
      </c>
      <c r="K172" s="36">
        <f>K168+K170+K171</f>
        <v>0</v>
      </c>
      <c r="L172" s="53">
        <f>AVERAGE(J86,J100)</f>
        <v>1</v>
      </c>
    </row>
    <row r="173" spans="1:15" x14ac:dyDescent="0.2">
      <c r="A173" s="14"/>
      <c r="B173" s="15" t="s">
        <v>1</v>
      </c>
      <c r="C173" s="30">
        <f t="shared" ref="C173:I173" si="105">C167-C172</f>
        <v>24</v>
      </c>
      <c r="D173" s="30">
        <f t="shared" si="105"/>
        <v>24</v>
      </c>
      <c r="E173" s="30">
        <f t="shared" si="105"/>
        <v>24</v>
      </c>
      <c r="F173" s="30">
        <f t="shared" si="105"/>
        <v>24</v>
      </c>
      <c r="G173" s="30">
        <f t="shared" si="105"/>
        <v>24</v>
      </c>
      <c r="H173" s="30">
        <f t="shared" si="105"/>
        <v>24</v>
      </c>
      <c r="I173" s="30">
        <f t="shared" si="105"/>
        <v>24</v>
      </c>
      <c r="J173" s="36">
        <f t="shared" si="103"/>
        <v>168</v>
      </c>
      <c r="K173" s="36">
        <f>K167-K172</f>
        <v>168</v>
      </c>
      <c r="L173" s="53">
        <f>AVERAGE(J87,J101)</f>
        <v>1</v>
      </c>
    </row>
    <row r="174" spans="1:15" ht="11.25" customHeight="1" x14ac:dyDescent="0.2">
      <c r="A174" s="14"/>
      <c r="B174" s="38" t="s">
        <v>18</v>
      </c>
      <c r="C174" s="42">
        <f>((C167-C168-C170-C171)/C167)*100%</f>
        <v>1</v>
      </c>
      <c r="D174" s="42">
        <f t="shared" ref="D174:I174" si="106">(D167-D168-D170-D171)/D167</f>
        <v>1</v>
      </c>
      <c r="E174" s="42">
        <f t="shared" si="106"/>
        <v>1</v>
      </c>
      <c r="F174" s="42">
        <f t="shared" si="106"/>
        <v>1</v>
      </c>
      <c r="G174" s="42">
        <f t="shared" si="106"/>
        <v>1</v>
      </c>
      <c r="H174" s="42">
        <f t="shared" si="106"/>
        <v>1</v>
      </c>
      <c r="I174" s="42">
        <f t="shared" si="106"/>
        <v>1</v>
      </c>
      <c r="J174" s="43">
        <f t="shared" ref="J174:K174" si="107">(J167-J168-J170-J171)/J167</f>
        <v>1</v>
      </c>
      <c r="K174" s="43">
        <f t="shared" si="107"/>
        <v>1</v>
      </c>
    </row>
    <row r="175" spans="1:15" x14ac:dyDescent="0.2">
      <c r="A175" s="14"/>
      <c r="B175" s="38" t="s">
        <v>19</v>
      </c>
      <c r="C175" s="42">
        <f t="shared" ref="C175:I175" si="108">(C167-C168-C170-C171-C169)/C167</f>
        <v>0</v>
      </c>
      <c r="D175" s="42">
        <f t="shared" si="108"/>
        <v>0</v>
      </c>
      <c r="E175" s="42">
        <f t="shared" si="108"/>
        <v>0</v>
      </c>
      <c r="F175" s="42">
        <f t="shared" si="108"/>
        <v>0</v>
      </c>
      <c r="G175" s="42">
        <f t="shared" si="108"/>
        <v>0</v>
      </c>
      <c r="H175" s="42">
        <f t="shared" si="108"/>
        <v>0</v>
      </c>
      <c r="I175" s="46">
        <f t="shared" si="108"/>
        <v>0</v>
      </c>
      <c r="J175" s="52">
        <f t="shared" ref="J175:K175" si="109">(J167-J168-J170-J171-J169)/J167</f>
        <v>0</v>
      </c>
      <c r="K175" s="47">
        <f t="shared" si="109"/>
        <v>1</v>
      </c>
    </row>
    <row r="176" spans="1:15" x14ac:dyDescent="0.2">
      <c r="A176" s="14"/>
      <c r="B176" s="39" t="s">
        <v>24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0">
        <f>SUM(C176:I176)</f>
        <v>0</v>
      </c>
      <c r="K176" s="40">
        <v>0</v>
      </c>
    </row>
    <row r="177" spans="1:13" x14ac:dyDescent="0.2">
      <c r="A177" s="16"/>
      <c r="B177" s="39" t="s">
        <v>23</v>
      </c>
      <c r="C177" s="48">
        <v>0</v>
      </c>
      <c r="D177" s="48">
        <v>0</v>
      </c>
      <c r="E177" s="48">
        <v>0</v>
      </c>
      <c r="F177" s="48">
        <v>0</v>
      </c>
      <c r="G177" s="48">
        <v>0</v>
      </c>
      <c r="H177" s="48">
        <v>0</v>
      </c>
      <c r="I177" s="48">
        <v>0</v>
      </c>
      <c r="J177" s="40">
        <f>SUM(C177:I177)</f>
        <v>0</v>
      </c>
      <c r="K177" s="56">
        <v>0</v>
      </c>
    </row>
    <row r="178" spans="1:13" x14ac:dyDescent="0.2">
      <c r="A178" s="16"/>
      <c r="B178" s="57" t="s">
        <v>25</v>
      </c>
      <c r="C178" s="58">
        <f t="shared" ref="C178:I178" si="110">IF(C177&lt;1,C167,C167-C168-C169-C170-C171/C177)/24</f>
        <v>1</v>
      </c>
      <c r="D178" s="58">
        <f t="shared" si="110"/>
        <v>1</v>
      </c>
      <c r="E178" s="58">
        <f t="shared" si="110"/>
        <v>1</v>
      </c>
      <c r="F178" s="58">
        <f t="shared" si="110"/>
        <v>1</v>
      </c>
      <c r="G178" s="58">
        <f t="shared" si="110"/>
        <v>1</v>
      </c>
      <c r="H178" s="58">
        <f t="shared" si="110"/>
        <v>1</v>
      </c>
      <c r="I178" s="59">
        <f t="shared" si="110"/>
        <v>1</v>
      </c>
      <c r="J178" s="60">
        <f>SUM(C178:I178)</f>
        <v>7</v>
      </c>
      <c r="K178" s="61">
        <v>7</v>
      </c>
    </row>
    <row r="179" spans="1:13" x14ac:dyDescent="0.2">
      <c r="A179" s="41"/>
      <c r="B179" s="1" t="s">
        <v>15</v>
      </c>
      <c r="C179" s="25">
        <f t="shared" ref="C179:I179" si="111">IF(C176=0,C175,((C167-C168-C170-C171-C169)/C167)/C176)</f>
        <v>0</v>
      </c>
      <c r="D179" s="25">
        <f t="shared" si="111"/>
        <v>0</v>
      </c>
      <c r="E179" s="25">
        <f t="shared" si="111"/>
        <v>0</v>
      </c>
      <c r="F179" s="25">
        <f t="shared" si="111"/>
        <v>0</v>
      </c>
      <c r="G179" s="25">
        <f t="shared" si="111"/>
        <v>0</v>
      </c>
      <c r="H179" s="25">
        <f t="shared" si="111"/>
        <v>0</v>
      </c>
      <c r="I179" s="45">
        <f t="shared" si="111"/>
        <v>0</v>
      </c>
      <c r="J179" s="44">
        <f t="shared" ref="J179:K179" si="112">IF(J176=0,J175,((J167-J168-J170-J171-J169)/J167)/J176)</f>
        <v>0</v>
      </c>
      <c r="K179" s="44">
        <f t="shared" si="112"/>
        <v>1</v>
      </c>
    </row>
    <row r="180" spans="1:13" x14ac:dyDescent="0.2">
      <c r="A180" s="17"/>
      <c r="B180" s="17"/>
      <c r="C180" s="17"/>
      <c r="D180" s="17"/>
      <c r="E180" s="17"/>
      <c r="F180" s="17"/>
      <c r="G180" s="17"/>
      <c r="H180" s="17"/>
      <c r="I180" s="17"/>
    </row>
    <row r="181" spans="1:13" x14ac:dyDescent="0.2">
      <c r="A181" s="10" t="s">
        <v>22</v>
      </c>
      <c r="B181" s="11" t="s">
        <v>10</v>
      </c>
      <c r="C181" s="28">
        <v>24</v>
      </c>
      <c r="D181" s="28">
        <v>24</v>
      </c>
      <c r="E181" s="28">
        <v>24</v>
      </c>
      <c r="F181" s="28">
        <v>24</v>
      </c>
      <c r="G181" s="28">
        <v>24</v>
      </c>
      <c r="H181" s="28">
        <v>24</v>
      </c>
      <c r="I181" s="28">
        <v>24</v>
      </c>
      <c r="J181" s="27">
        <f t="shared" ref="J181:J187" si="113">SUM(C181:I181)</f>
        <v>168</v>
      </c>
      <c r="K181" s="27">
        <v>168</v>
      </c>
      <c r="M181" s="4">
        <v>11</v>
      </c>
    </row>
    <row r="182" spans="1:13" x14ac:dyDescent="0.2">
      <c r="A182" s="12"/>
      <c r="B182" s="13" t="s">
        <v>13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35">
        <f t="shared" si="113"/>
        <v>0</v>
      </c>
      <c r="K182" s="35">
        <v>0</v>
      </c>
    </row>
    <row r="183" spans="1:13" x14ac:dyDescent="0.2">
      <c r="A183" s="12"/>
      <c r="B183" s="13" t="s">
        <v>14</v>
      </c>
      <c r="C183" s="29">
        <v>24</v>
      </c>
      <c r="D183" s="29">
        <v>24</v>
      </c>
      <c r="E183" s="29">
        <v>24</v>
      </c>
      <c r="F183" s="29">
        <v>24</v>
      </c>
      <c r="G183" s="29">
        <v>24</v>
      </c>
      <c r="H183" s="29">
        <v>24</v>
      </c>
      <c r="I183" s="29">
        <v>24</v>
      </c>
      <c r="J183" s="35">
        <f t="shared" si="113"/>
        <v>168</v>
      </c>
      <c r="K183" s="35">
        <v>0</v>
      </c>
      <c r="M183" s="4">
        <v>11.66</v>
      </c>
    </row>
    <row r="184" spans="1:13" x14ac:dyDescent="0.2">
      <c r="A184" s="12"/>
      <c r="B184" s="13" t="s">
        <v>16</v>
      </c>
      <c r="C184" s="29">
        <v>0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35">
        <f t="shared" si="113"/>
        <v>0</v>
      </c>
      <c r="K184" s="35">
        <v>0</v>
      </c>
      <c r="L184" s="49"/>
    </row>
    <row r="185" spans="1:13" x14ac:dyDescent="0.2">
      <c r="A185" s="12"/>
      <c r="B185" s="13" t="s">
        <v>17</v>
      </c>
      <c r="C185" s="29">
        <v>0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35">
        <f t="shared" si="113"/>
        <v>0</v>
      </c>
      <c r="K185" s="35">
        <v>0</v>
      </c>
    </row>
    <row r="186" spans="1:13" x14ac:dyDescent="0.2">
      <c r="A186" s="14"/>
      <c r="B186" s="15" t="s">
        <v>11</v>
      </c>
      <c r="C186" s="30">
        <f t="shared" ref="C186:I186" si="114">C182+C184+C185</f>
        <v>0</v>
      </c>
      <c r="D186" s="30">
        <f t="shared" si="114"/>
        <v>0</v>
      </c>
      <c r="E186" s="30">
        <f t="shared" si="114"/>
        <v>0</v>
      </c>
      <c r="F186" s="30">
        <f t="shared" si="114"/>
        <v>0</v>
      </c>
      <c r="G186" s="30">
        <f t="shared" si="114"/>
        <v>0</v>
      </c>
      <c r="H186" s="30">
        <f t="shared" si="114"/>
        <v>0</v>
      </c>
      <c r="I186" s="30">
        <f t="shared" si="114"/>
        <v>0</v>
      </c>
      <c r="J186" s="36">
        <f t="shared" si="113"/>
        <v>0</v>
      </c>
      <c r="K186" s="36">
        <f>K182+K184+K185</f>
        <v>0</v>
      </c>
    </row>
    <row r="187" spans="1:13" x14ac:dyDescent="0.2">
      <c r="A187" s="14"/>
      <c r="B187" s="15" t="s">
        <v>1</v>
      </c>
      <c r="C187" s="30">
        <f t="shared" ref="C187:I187" si="115">C181-C186</f>
        <v>24</v>
      </c>
      <c r="D187" s="30">
        <f t="shared" si="115"/>
        <v>24</v>
      </c>
      <c r="E187" s="30">
        <f t="shared" si="115"/>
        <v>24</v>
      </c>
      <c r="F187" s="30">
        <f t="shared" si="115"/>
        <v>24</v>
      </c>
      <c r="G187" s="30">
        <f t="shared" si="115"/>
        <v>24</v>
      </c>
      <c r="H187" s="30">
        <f t="shared" si="115"/>
        <v>24</v>
      </c>
      <c r="I187" s="30">
        <f t="shared" si="115"/>
        <v>24</v>
      </c>
      <c r="J187" s="36">
        <f t="shared" si="113"/>
        <v>168</v>
      </c>
      <c r="K187" s="36">
        <f>K181-K186</f>
        <v>168</v>
      </c>
      <c r="L187" s="49"/>
    </row>
    <row r="188" spans="1:13" x14ac:dyDescent="0.2">
      <c r="A188" s="14"/>
      <c r="B188" s="38" t="s">
        <v>18</v>
      </c>
      <c r="C188" s="42">
        <f>((C181-C182-C184-C185)/C181)*100%</f>
        <v>1</v>
      </c>
      <c r="D188" s="42">
        <f t="shared" ref="D188:I188" si="116">(D181-D182-D184-D185)/D181</f>
        <v>1</v>
      </c>
      <c r="E188" s="42">
        <f t="shared" si="116"/>
        <v>1</v>
      </c>
      <c r="F188" s="42">
        <f t="shared" si="116"/>
        <v>1</v>
      </c>
      <c r="G188" s="42">
        <f t="shared" si="116"/>
        <v>1</v>
      </c>
      <c r="H188" s="42">
        <f t="shared" si="116"/>
        <v>1</v>
      </c>
      <c r="I188" s="42">
        <f t="shared" si="116"/>
        <v>1</v>
      </c>
      <c r="J188" s="43">
        <f t="shared" ref="J188:K188" si="117">(J181-J182-J184-J185)/J181</f>
        <v>1</v>
      </c>
      <c r="K188" s="43">
        <f t="shared" si="117"/>
        <v>1</v>
      </c>
    </row>
    <row r="189" spans="1:13" x14ac:dyDescent="0.2">
      <c r="A189" s="14"/>
      <c r="B189" s="38" t="s">
        <v>19</v>
      </c>
      <c r="C189" s="42">
        <f t="shared" ref="C189:I189" si="118">(C181-C182-C184-C185-C183)/C181</f>
        <v>0</v>
      </c>
      <c r="D189" s="42">
        <f t="shared" si="118"/>
        <v>0</v>
      </c>
      <c r="E189" s="42">
        <f t="shared" si="118"/>
        <v>0</v>
      </c>
      <c r="F189" s="42">
        <f t="shared" si="118"/>
        <v>0</v>
      </c>
      <c r="G189" s="42">
        <f t="shared" si="118"/>
        <v>0</v>
      </c>
      <c r="H189" s="42">
        <f t="shared" si="118"/>
        <v>0</v>
      </c>
      <c r="I189" s="46">
        <f t="shared" si="118"/>
        <v>0</v>
      </c>
      <c r="J189" s="52">
        <f t="shared" ref="J189:K189" si="119">(J181-J182-J184-J185-J183)/J181</f>
        <v>0</v>
      </c>
      <c r="K189" s="47">
        <f t="shared" si="119"/>
        <v>1</v>
      </c>
    </row>
    <row r="190" spans="1:13" x14ac:dyDescent="0.2">
      <c r="A190" s="14"/>
      <c r="B190" s="39" t="s">
        <v>24</v>
      </c>
      <c r="C190" s="48">
        <v>0</v>
      </c>
      <c r="D190" s="48">
        <v>0</v>
      </c>
      <c r="E190" s="48">
        <v>0</v>
      </c>
      <c r="F190" s="48">
        <v>0</v>
      </c>
      <c r="G190" s="48">
        <v>0</v>
      </c>
      <c r="H190" s="48">
        <v>0</v>
      </c>
      <c r="I190" s="48">
        <v>0</v>
      </c>
      <c r="J190" s="40">
        <f>SUM(C190:I190)</f>
        <v>0</v>
      </c>
      <c r="K190" s="40">
        <v>0</v>
      </c>
    </row>
    <row r="191" spans="1:13" x14ac:dyDescent="0.2">
      <c r="A191" s="16"/>
      <c r="B191" s="39" t="s">
        <v>23</v>
      </c>
      <c r="C191" s="48">
        <v>0</v>
      </c>
      <c r="D191" s="48">
        <v>0</v>
      </c>
      <c r="E191" s="48">
        <v>0</v>
      </c>
      <c r="F191" s="48">
        <v>0</v>
      </c>
      <c r="G191" s="48">
        <v>0</v>
      </c>
      <c r="H191" s="48">
        <v>0</v>
      </c>
      <c r="I191" s="48">
        <v>0</v>
      </c>
      <c r="J191" s="40">
        <f>SUM(C191:I191)</f>
        <v>0</v>
      </c>
      <c r="K191" s="56">
        <v>0</v>
      </c>
    </row>
    <row r="192" spans="1:13" x14ac:dyDescent="0.2">
      <c r="A192" s="16"/>
      <c r="B192" s="57" t="s">
        <v>25</v>
      </c>
      <c r="C192" s="58">
        <f t="shared" ref="C192:I192" si="120">IF(C191&lt;1,C181,C181-C182-C183-C184-C185/C191)/24</f>
        <v>1</v>
      </c>
      <c r="D192" s="58">
        <f t="shared" si="120"/>
        <v>1</v>
      </c>
      <c r="E192" s="58">
        <f t="shared" si="120"/>
        <v>1</v>
      </c>
      <c r="F192" s="58">
        <f t="shared" si="120"/>
        <v>1</v>
      </c>
      <c r="G192" s="58">
        <f t="shared" si="120"/>
        <v>1</v>
      </c>
      <c r="H192" s="58">
        <f t="shared" si="120"/>
        <v>1</v>
      </c>
      <c r="I192" s="59">
        <f t="shared" si="120"/>
        <v>1</v>
      </c>
      <c r="J192" s="60">
        <f>SUM(C192:I192)</f>
        <v>7</v>
      </c>
      <c r="K192" s="61">
        <v>7</v>
      </c>
    </row>
    <row r="193" spans="1:11" x14ac:dyDescent="0.2">
      <c r="A193" s="41"/>
      <c r="B193" s="1" t="s">
        <v>15</v>
      </c>
      <c r="C193" s="25">
        <f t="shared" ref="C193:I193" si="121">IF(C190=0,C189,((C181-C182-C184-C185-C183)/C181)/C190)</f>
        <v>0</v>
      </c>
      <c r="D193" s="25">
        <f t="shared" si="121"/>
        <v>0</v>
      </c>
      <c r="E193" s="25">
        <f t="shared" si="121"/>
        <v>0</v>
      </c>
      <c r="F193" s="25">
        <f t="shared" si="121"/>
        <v>0</v>
      </c>
      <c r="G193" s="25">
        <f t="shared" si="121"/>
        <v>0</v>
      </c>
      <c r="H193" s="25">
        <f t="shared" si="121"/>
        <v>0</v>
      </c>
      <c r="I193" s="45">
        <f t="shared" si="121"/>
        <v>0</v>
      </c>
      <c r="J193" s="44">
        <f t="shared" ref="J193:K193" si="122">IF(J190=0,J189,((J181-J182-J184-J185-J183)/J181)/J190)</f>
        <v>0</v>
      </c>
      <c r="K193" s="44">
        <f t="shared" si="122"/>
        <v>1</v>
      </c>
    </row>
    <row r="194" spans="1:11" x14ac:dyDescent="0.2">
      <c r="A194" s="17"/>
      <c r="B194" s="17"/>
      <c r="C194" s="17"/>
      <c r="D194" s="17"/>
      <c r="E194" s="17"/>
      <c r="F194" s="17"/>
      <c r="G194" s="17"/>
      <c r="H194" s="17"/>
      <c r="I194" s="17"/>
    </row>
    <row r="196" spans="1:11" x14ac:dyDescent="0.2">
      <c r="J196" s="53">
        <f>AVERAGE(J188,J174,J160,J146,J132,J116)</f>
        <v>0.95238095238095244</v>
      </c>
    </row>
    <row r="197" spans="1:11" x14ac:dyDescent="0.2">
      <c r="J197" s="4">
        <v>1</v>
      </c>
    </row>
  </sheetData>
  <phoneticPr fontId="8" type="noConversion"/>
  <printOptions horizontalCentered="1"/>
  <pageMargins left="0.17" right="0.16" top="0.32" bottom="0.43" header="0.17" footer="0.16"/>
  <pageSetup paperSize="9" orientation="portrait" verticalDpi="300" r:id="rId1"/>
  <headerFooter alignWithMargins="0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0A079-0A4C-4FFE-A58E-DB461E01D38C}">
  <sheetPr codeName="Sheet19"/>
  <dimension ref="A1:NB19"/>
  <sheetViews>
    <sheetView tabSelected="1" workbookViewId="0">
      <selection activeCell="I22" sqref="I22"/>
    </sheetView>
  </sheetViews>
  <sheetFormatPr defaultRowHeight="12.75" x14ac:dyDescent="0.2"/>
  <cols>
    <col min="2" max="2" width="24.42578125" customWidth="1"/>
  </cols>
  <sheetData>
    <row r="1" spans="1:366" ht="13.5" thickTop="1" x14ac:dyDescent="0.2">
      <c r="A1" s="21"/>
      <c r="B1" s="5"/>
      <c r="C1" s="51">
        <v>43463</v>
      </c>
      <c r="D1" s="51">
        <f t="shared" ref="D1:F1" si="0">C1+1</f>
        <v>43464</v>
      </c>
      <c r="E1" s="51">
        <f t="shared" si="0"/>
        <v>43465</v>
      </c>
      <c r="F1" s="51">
        <f t="shared" si="0"/>
        <v>43466</v>
      </c>
      <c r="G1" s="51">
        <f t="shared" ref="G1" si="1">F1+1</f>
        <v>43467</v>
      </c>
      <c r="H1" s="51">
        <f t="shared" ref="H1" si="2">G1+1</f>
        <v>43468</v>
      </c>
      <c r="I1" s="51">
        <f t="shared" ref="I1" si="3">H1+1</f>
        <v>43469</v>
      </c>
      <c r="J1" s="51">
        <f t="shared" ref="J1" si="4">I1+1</f>
        <v>43470</v>
      </c>
      <c r="K1" s="51">
        <f t="shared" ref="K1" si="5">J1+1</f>
        <v>43471</v>
      </c>
      <c r="L1" s="51">
        <f t="shared" ref="L1" si="6">K1+1</f>
        <v>43472</v>
      </c>
      <c r="M1" s="51">
        <f t="shared" ref="M1" si="7">L1+1</f>
        <v>43473</v>
      </c>
      <c r="N1" s="51">
        <f t="shared" ref="N1" si="8">M1+1</f>
        <v>43474</v>
      </c>
      <c r="O1" s="51">
        <f t="shared" ref="O1" si="9">N1+1</f>
        <v>43475</v>
      </c>
      <c r="P1" s="51">
        <f t="shared" ref="P1" si="10">O1+1</f>
        <v>43476</v>
      </c>
      <c r="Q1" s="51">
        <f t="shared" ref="Q1" si="11">P1+1</f>
        <v>43477</v>
      </c>
      <c r="R1" s="51">
        <f t="shared" ref="R1" si="12">Q1+1</f>
        <v>43478</v>
      </c>
      <c r="S1" s="51">
        <f t="shared" ref="S1" si="13">R1+1</f>
        <v>43479</v>
      </c>
      <c r="T1" s="51">
        <f t="shared" ref="T1" si="14">S1+1</f>
        <v>43480</v>
      </c>
      <c r="U1" s="51">
        <f t="shared" ref="U1" si="15">T1+1</f>
        <v>43481</v>
      </c>
      <c r="V1" s="51">
        <f t="shared" ref="V1" si="16">U1+1</f>
        <v>43482</v>
      </c>
      <c r="W1" s="51">
        <f t="shared" ref="W1" si="17">V1+1</f>
        <v>43483</v>
      </c>
      <c r="X1" s="51">
        <f t="shared" ref="X1" si="18">W1+1</f>
        <v>43484</v>
      </c>
      <c r="Y1" s="51">
        <f t="shared" ref="Y1" si="19">X1+1</f>
        <v>43485</v>
      </c>
      <c r="Z1" s="51">
        <f t="shared" ref="Z1" si="20">Y1+1</f>
        <v>43486</v>
      </c>
      <c r="AA1" s="51">
        <f t="shared" ref="AA1" si="21">Z1+1</f>
        <v>43487</v>
      </c>
      <c r="AB1" s="51">
        <f t="shared" ref="AB1" si="22">AA1+1</f>
        <v>43488</v>
      </c>
      <c r="AC1" s="51">
        <f t="shared" ref="AC1" si="23">AB1+1</f>
        <v>43489</v>
      </c>
      <c r="AD1" s="51">
        <f t="shared" ref="AD1" si="24">AC1+1</f>
        <v>43490</v>
      </c>
      <c r="AE1" s="51">
        <f t="shared" ref="AE1" si="25">AD1+1</f>
        <v>43491</v>
      </c>
      <c r="AF1" s="51">
        <f t="shared" ref="AF1" si="26">AE1+1</f>
        <v>43492</v>
      </c>
      <c r="AG1" s="51">
        <f t="shared" ref="AG1" si="27">AF1+1</f>
        <v>43493</v>
      </c>
      <c r="AH1" s="51">
        <f t="shared" ref="AH1" si="28">AG1+1</f>
        <v>43494</v>
      </c>
      <c r="AI1" s="51">
        <f t="shared" ref="AI1" si="29">AH1+1</f>
        <v>43495</v>
      </c>
      <c r="AJ1" s="51">
        <f t="shared" ref="AJ1" si="30">AI1+1</f>
        <v>43496</v>
      </c>
      <c r="AK1" s="51">
        <f t="shared" ref="AK1" si="31">AJ1+1</f>
        <v>43497</v>
      </c>
      <c r="AL1" s="51">
        <f t="shared" ref="AL1" si="32">AK1+1</f>
        <v>43498</v>
      </c>
      <c r="AM1" s="51">
        <f t="shared" ref="AM1" si="33">AL1+1</f>
        <v>43499</v>
      </c>
      <c r="AN1" s="51">
        <f t="shared" ref="AN1" si="34">AM1+1</f>
        <v>43500</v>
      </c>
      <c r="AO1" s="51">
        <f t="shared" ref="AO1" si="35">AN1+1</f>
        <v>43501</v>
      </c>
      <c r="AP1" s="51">
        <f t="shared" ref="AP1" si="36">AO1+1</f>
        <v>43502</v>
      </c>
      <c r="AQ1" s="51">
        <f t="shared" ref="AQ1" si="37">AP1+1</f>
        <v>43503</v>
      </c>
      <c r="AR1" s="51">
        <f t="shared" ref="AR1" si="38">AQ1+1</f>
        <v>43504</v>
      </c>
      <c r="AS1" s="51">
        <f t="shared" ref="AS1" si="39">AR1+1</f>
        <v>43505</v>
      </c>
      <c r="AT1" s="51">
        <f t="shared" ref="AT1" si="40">AS1+1</f>
        <v>43506</v>
      </c>
      <c r="AU1" s="51">
        <f t="shared" ref="AU1" si="41">AT1+1</f>
        <v>43507</v>
      </c>
      <c r="AV1" s="51">
        <f t="shared" ref="AV1" si="42">AU1+1</f>
        <v>43508</v>
      </c>
      <c r="AW1" s="51">
        <f t="shared" ref="AW1" si="43">AV1+1</f>
        <v>43509</v>
      </c>
      <c r="AX1" s="51">
        <f t="shared" ref="AX1" si="44">AW1+1</f>
        <v>43510</v>
      </c>
      <c r="AY1" s="51">
        <f t="shared" ref="AY1" si="45">AX1+1</f>
        <v>43511</v>
      </c>
      <c r="AZ1" s="51">
        <f t="shared" ref="AZ1" si="46">AY1+1</f>
        <v>43512</v>
      </c>
      <c r="BA1" s="51">
        <f t="shared" ref="BA1" si="47">AZ1+1</f>
        <v>43513</v>
      </c>
      <c r="BB1" s="51">
        <f t="shared" ref="BB1" si="48">BA1+1</f>
        <v>43514</v>
      </c>
      <c r="BC1" s="51">
        <f t="shared" ref="BC1" si="49">BB1+1</f>
        <v>43515</v>
      </c>
      <c r="BD1" s="51">
        <f t="shared" ref="BD1" si="50">BC1+1</f>
        <v>43516</v>
      </c>
      <c r="BE1" s="51">
        <f t="shared" ref="BE1" si="51">BD1+1</f>
        <v>43517</v>
      </c>
      <c r="BF1" s="51">
        <f t="shared" ref="BF1" si="52">BE1+1</f>
        <v>43518</v>
      </c>
      <c r="BG1" s="51">
        <f t="shared" ref="BG1" si="53">BF1+1</f>
        <v>43519</v>
      </c>
      <c r="BH1" s="51">
        <f t="shared" ref="BH1" si="54">BG1+1</f>
        <v>43520</v>
      </c>
      <c r="BI1" s="51">
        <f t="shared" ref="BI1" si="55">BH1+1</f>
        <v>43521</v>
      </c>
      <c r="BJ1" s="51">
        <f t="shared" ref="BJ1" si="56">BI1+1</f>
        <v>43522</v>
      </c>
      <c r="BK1" s="51">
        <f t="shared" ref="BK1" si="57">BJ1+1</f>
        <v>43523</v>
      </c>
      <c r="BL1" s="51">
        <f t="shared" ref="BL1" si="58">BK1+1</f>
        <v>43524</v>
      </c>
      <c r="BM1" s="51">
        <f t="shared" ref="BM1" si="59">BL1+1</f>
        <v>43525</v>
      </c>
      <c r="BN1" s="51">
        <f t="shared" ref="BN1" si="60">BM1+1</f>
        <v>43526</v>
      </c>
      <c r="BO1" s="51">
        <f t="shared" ref="BO1" si="61">BN1+1</f>
        <v>43527</v>
      </c>
      <c r="BP1" s="51">
        <f t="shared" ref="BP1" si="62">BO1+1</f>
        <v>43528</v>
      </c>
      <c r="BQ1" s="51">
        <f t="shared" ref="BQ1" si="63">BP1+1</f>
        <v>43529</v>
      </c>
      <c r="BR1" s="51">
        <f t="shared" ref="BR1" si="64">BQ1+1</f>
        <v>43530</v>
      </c>
      <c r="BS1" s="51">
        <f t="shared" ref="BS1" si="65">BR1+1</f>
        <v>43531</v>
      </c>
      <c r="BT1" s="51">
        <f t="shared" ref="BT1" si="66">BS1+1</f>
        <v>43532</v>
      </c>
      <c r="BU1" s="51">
        <f t="shared" ref="BU1" si="67">BT1+1</f>
        <v>43533</v>
      </c>
      <c r="BV1" s="51">
        <f t="shared" ref="BV1" si="68">BU1+1</f>
        <v>43534</v>
      </c>
      <c r="BW1" s="51">
        <f t="shared" ref="BW1" si="69">BV1+1</f>
        <v>43535</v>
      </c>
      <c r="BX1" s="51">
        <f t="shared" ref="BX1" si="70">BW1+1</f>
        <v>43536</v>
      </c>
      <c r="BY1" s="51">
        <f t="shared" ref="BY1" si="71">BX1+1</f>
        <v>43537</v>
      </c>
      <c r="BZ1" s="51">
        <f t="shared" ref="BZ1" si="72">BY1+1</f>
        <v>43538</v>
      </c>
      <c r="CA1" s="51">
        <f t="shared" ref="CA1" si="73">BZ1+1</f>
        <v>43539</v>
      </c>
      <c r="CB1" s="51">
        <f t="shared" ref="CB1" si="74">CA1+1</f>
        <v>43540</v>
      </c>
      <c r="CC1" s="51">
        <f t="shared" ref="CC1" si="75">CB1+1</f>
        <v>43541</v>
      </c>
      <c r="CD1" s="51">
        <f t="shared" ref="CD1" si="76">CC1+1</f>
        <v>43542</v>
      </c>
      <c r="CE1" s="51">
        <f t="shared" ref="CE1" si="77">CD1+1</f>
        <v>43543</v>
      </c>
      <c r="CF1" s="51">
        <f t="shared" ref="CF1" si="78">CE1+1</f>
        <v>43544</v>
      </c>
      <c r="CG1" s="51">
        <f t="shared" ref="CG1" si="79">CF1+1</f>
        <v>43545</v>
      </c>
      <c r="CH1" s="51">
        <f t="shared" ref="CH1" si="80">CG1+1</f>
        <v>43546</v>
      </c>
      <c r="CI1" s="51">
        <f t="shared" ref="CI1" si="81">CH1+1</f>
        <v>43547</v>
      </c>
      <c r="CJ1" s="51">
        <f t="shared" ref="CJ1" si="82">CI1+1</f>
        <v>43548</v>
      </c>
      <c r="CK1" s="51">
        <f t="shared" ref="CK1" si="83">CJ1+1</f>
        <v>43549</v>
      </c>
      <c r="CL1" s="51">
        <f t="shared" ref="CL1" si="84">CK1+1</f>
        <v>43550</v>
      </c>
      <c r="CM1" s="51">
        <f t="shared" ref="CM1" si="85">CL1+1</f>
        <v>43551</v>
      </c>
      <c r="CN1" s="51">
        <f t="shared" ref="CN1" si="86">CM1+1</f>
        <v>43552</v>
      </c>
      <c r="CO1" s="51">
        <f t="shared" ref="CO1" si="87">CN1+1</f>
        <v>43553</v>
      </c>
      <c r="CP1" s="51">
        <f t="shared" ref="CP1" si="88">CO1+1</f>
        <v>43554</v>
      </c>
      <c r="CQ1" s="51">
        <f t="shared" ref="CQ1" si="89">CP1+1</f>
        <v>43555</v>
      </c>
      <c r="CR1" s="51">
        <f t="shared" ref="CR1" si="90">CQ1+1</f>
        <v>43556</v>
      </c>
      <c r="CS1" s="51">
        <f t="shared" ref="CS1" si="91">CR1+1</f>
        <v>43557</v>
      </c>
      <c r="CT1" s="51">
        <f t="shared" ref="CT1" si="92">CS1+1</f>
        <v>43558</v>
      </c>
      <c r="CU1" s="51">
        <f t="shared" ref="CU1" si="93">CT1+1</f>
        <v>43559</v>
      </c>
      <c r="CV1" s="51">
        <f t="shared" ref="CV1" si="94">CU1+1</f>
        <v>43560</v>
      </c>
      <c r="CW1" s="51">
        <f t="shared" ref="CW1" si="95">CV1+1</f>
        <v>43561</v>
      </c>
      <c r="CX1" s="51">
        <f t="shared" ref="CX1" si="96">CW1+1</f>
        <v>43562</v>
      </c>
      <c r="CY1" s="51">
        <f t="shared" ref="CY1" si="97">CX1+1</f>
        <v>43563</v>
      </c>
      <c r="CZ1" s="51">
        <f t="shared" ref="CZ1" si="98">CY1+1</f>
        <v>43564</v>
      </c>
      <c r="DA1" s="51">
        <f t="shared" ref="DA1" si="99">CZ1+1</f>
        <v>43565</v>
      </c>
      <c r="DB1" s="51">
        <f t="shared" ref="DB1" si="100">DA1+1</f>
        <v>43566</v>
      </c>
      <c r="DC1" s="51">
        <f t="shared" ref="DC1" si="101">DB1+1</f>
        <v>43567</v>
      </c>
      <c r="DD1" s="51">
        <f t="shared" ref="DD1" si="102">DC1+1</f>
        <v>43568</v>
      </c>
      <c r="DE1" s="51">
        <f t="shared" ref="DE1" si="103">DD1+1</f>
        <v>43569</v>
      </c>
      <c r="DF1" s="51">
        <f t="shared" ref="DF1" si="104">DE1+1</f>
        <v>43570</v>
      </c>
      <c r="DG1" s="51">
        <f t="shared" ref="DG1" si="105">DF1+1</f>
        <v>43571</v>
      </c>
      <c r="DH1" s="51">
        <f t="shared" ref="DH1" si="106">DG1+1</f>
        <v>43572</v>
      </c>
      <c r="DI1" s="51">
        <f t="shared" ref="DI1" si="107">DH1+1</f>
        <v>43573</v>
      </c>
      <c r="DJ1" s="51">
        <f t="shared" ref="DJ1" si="108">DI1+1</f>
        <v>43574</v>
      </c>
      <c r="DK1" s="51">
        <f t="shared" ref="DK1" si="109">DJ1+1</f>
        <v>43575</v>
      </c>
      <c r="DL1" s="51">
        <f t="shared" ref="DL1" si="110">DK1+1</f>
        <v>43576</v>
      </c>
      <c r="DM1" s="51">
        <f t="shared" ref="DM1" si="111">DL1+1</f>
        <v>43577</v>
      </c>
      <c r="DN1" s="51">
        <f t="shared" ref="DN1" si="112">DM1+1</f>
        <v>43578</v>
      </c>
      <c r="DO1" s="51">
        <f t="shared" ref="DO1" si="113">DN1+1</f>
        <v>43579</v>
      </c>
      <c r="DP1" s="51">
        <f t="shared" ref="DP1" si="114">DO1+1</f>
        <v>43580</v>
      </c>
      <c r="DQ1" s="51">
        <f t="shared" ref="DQ1" si="115">DP1+1</f>
        <v>43581</v>
      </c>
      <c r="DR1" s="51">
        <f t="shared" ref="DR1" si="116">DQ1+1</f>
        <v>43582</v>
      </c>
      <c r="DS1" s="51">
        <f t="shared" ref="DS1" si="117">DR1+1</f>
        <v>43583</v>
      </c>
      <c r="DT1" s="51">
        <f t="shared" ref="DT1" si="118">DS1+1</f>
        <v>43584</v>
      </c>
      <c r="DU1" s="51">
        <f t="shared" ref="DU1" si="119">DT1+1</f>
        <v>43585</v>
      </c>
      <c r="DV1" s="51">
        <f t="shared" ref="DV1" si="120">DU1+1</f>
        <v>43586</v>
      </c>
      <c r="DW1" s="51">
        <f t="shared" ref="DW1" si="121">DV1+1</f>
        <v>43587</v>
      </c>
      <c r="DX1" s="51">
        <f t="shared" ref="DX1" si="122">DW1+1</f>
        <v>43588</v>
      </c>
      <c r="DY1" s="51">
        <f t="shared" ref="DY1" si="123">DX1+1</f>
        <v>43589</v>
      </c>
      <c r="DZ1" s="51">
        <f t="shared" ref="DZ1" si="124">DY1+1</f>
        <v>43590</v>
      </c>
      <c r="EA1" s="51">
        <f t="shared" ref="EA1" si="125">DZ1+1</f>
        <v>43591</v>
      </c>
      <c r="EB1" s="51">
        <f t="shared" ref="EB1" si="126">EA1+1</f>
        <v>43592</v>
      </c>
      <c r="EC1" s="51">
        <f t="shared" ref="EC1" si="127">EB1+1</f>
        <v>43593</v>
      </c>
      <c r="ED1" s="51">
        <f t="shared" ref="ED1" si="128">EC1+1</f>
        <v>43594</v>
      </c>
      <c r="EE1" s="51">
        <f t="shared" ref="EE1" si="129">ED1+1</f>
        <v>43595</v>
      </c>
      <c r="EF1" s="51">
        <f t="shared" ref="EF1" si="130">EE1+1</f>
        <v>43596</v>
      </c>
      <c r="EG1" s="51">
        <f t="shared" ref="EG1" si="131">EF1+1</f>
        <v>43597</v>
      </c>
      <c r="EH1" s="51">
        <f t="shared" ref="EH1" si="132">EG1+1</f>
        <v>43598</v>
      </c>
      <c r="EI1" s="51">
        <f t="shared" ref="EI1" si="133">EH1+1</f>
        <v>43599</v>
      </c>
      <c r="EJ1" s="51">
        <f t="shared" ref="EJ1" si="134">EI1+1</f>
        <v>43600</v>
      </c>
      <c r="EK1" s="51">
        <f t="shared" ref="EK1" si="135">EJ1+1</f>
        <v>43601</v>
      </c>
      <c r="EL1" s="51">
        <f t="shared" ref="EL1" si="136">EK1+1</f>
        <v>43602</v>
      </c>
      <c r="EM1" s="51">
        <f t="shared" ref="EM1" si="137">EL1+1</f>
        <v>43603</v>
      </c>
      <c r="EN1" s="51">
        <f t="shared" ref="EN1" si="138">EM1+1</f>
        <v>43604</v>
      </c>
      <c r="EO1" s="51">
        <f t="shared" ref="EO1" si="139">EN1+1</f>
        <v>43605</v>
      </c>
      <c r="EP1" s="51">
        <f t="shared" ref="EP1" si="140">EO1+1</f>
        <v>43606</v>
      </c>
      <c r="EQ1" s="51">
        <f t="shared" ref="EQ1" si="141">EP1+1</f>
        <v>43607</v>
      </c>
      <c r="ER1" s="51">
        <f t="shared" ref="ER1" si="142">EQ1+1</f>
        <v>43608</v>
      </c>
      <c r="ES1" s="51">
        <f t="shared" ref="ES1" si="143">ER1+1</f>
        <v>43609</v>
      </c>
      <c r="ET1" s="51">
        <f t="shared" ref="ET1" si="144">ES1+1</f>
        <v>43610</v>
      </c>
      <c r="EU1" s="51">
        <f t="shared" ref="EU1" si="145">ET1+1</f>
        <v>43611</v>
      </c>
      <c r="EV1" s="51">
        <f t="shared" ref="EV1" si="146">EU1+1</f>
        <v>43612</v>
      </c>
      <c r="EW1" s="51">
        <f t="shared" ref="EW1" si="147">EV1+1</f>
        <v>43613</v>
      </c>
      <c r="EX1" s="51">
        <f t="shared" ref="EX1" si="148">EW1+1</f>
        <v>43614</v>
      </c>
      <c r="EY1" s="51">
        <f t="shared" ref="EY1" si="149">EX1+1</f>
        <v>43615</v>
      </c>
      <c r="EZ1" s="51">
        <f t="shared" ref="EZ1" si="150">EY1+1</f>
        <v>43616</v>
      </c>
      <c r="FA1" s="51">
        <f t="shared" ref="FA1" si="151">EZ1+1</f>
        <v>43617</v>
      </c>
      <c r="FB1" s="51">
        <f t="shared" ref="FB1" si="152">FA1+1</f>
        <v>43618</v>
      </c>
      <c r="FC1" s="51">
        <f t="shared" ref="FC1" si="153">FB1+1</f>
        <v>43619</v>
      </c>
      <c r="FD1" s="51">
        <f t="shared" ref="FD1" si="154">FC1+1</f>
        <v>43620</v>
      </c>
      <c r="FE1" s="51">
        <f t="shared" ref="FE1" si="155">FD1+1</f>
        <v>43621</v>
      </c>
      <c r="FF1" s="51">
        <f t="shared" ref="FF1" si="156">FE1+1</f>
        <v>43622</v>
      </c>
      <c r="FG1" s="51">
        <f t="shared" ref="FG1" si="157">FF1+1</f>
        <v>43623</v>
      </c>
      <c r="FH1" s="51">
        <f t="shared" ref="FH1" si="158">FG1+1</f>
        <v>43624</v>
      </c>
      <c r="FI1" s="51">
        <f t="shared" ref="FI1" si="159">FH1+1</f>
        <v>43625</v>
      </c>
      <c r="FJ1" s="51">
        <f t="shared" ref="FJ1" si="160">FI1+1</f>
        <v>43626</v>
      </c>
      <c r="FK1" s="51">
        <f t="shared" ref="FK1" si="161">FJ1+1</f>
        <v>43627</v>
      </c>
      <c r="FL1" s="51">
        <f t="shared" ref="FL1" si="162">FK1+1</f>
        <v>43628</v>
      </c>
      <c r="FM1" s="51">
        <f t="shared" ref="FM1" si="163">FL1+1</f>
        <v>43629</v>
      </c>
      <c r="FN1" s="51">
        <f t="shared" ref="FN1" si="164">FM1+1</f>
        <v>43630</v>
      </c>
      <c r="FO1" s="51">
        <f t="shared" ref="FO1" si="165">FN1+1</f>
        <v>43631</v>
      </c>
      <c r="FP1" s="51">
        <f t="shared" ref="FP1" si="166">FO1+1</f>
        <v>43632</v>
      </c>
      <c r="FQ1" s="51">
        <f t="shared" ref="FQ1" si="167">FP1+1</f>
        <v>43633</v>
      </c>
      <c r="FR1" s="51">
        <f t="shared" ref="FR1" si="168">FQ1+1</f>
        <v>43634</v>
      </c>
      <c r="FS1" s="51">
        <f t="shared" ref="FS1" si="169">FR1+1</f>
        <v>43635</v>
      </c>
      <c r="FT1" s="51">
        <f t="shared" ref="FT1" si="170">FS1+1</f>
        <v>43636</v>
      </c>
      <c r="FU1" s="51">
        <f t="shared" ref="FU1" si="171">FT1+1</f>
        <v>43637</v>
      </c>
      <c r="FV1" s="51">
        <f t="shared" ref="FV1" si="172">FU1+1</f>
        <v>43638</v>
      </c>
      <c r="FW1" s="51">
        <f t="shared" ref="FW1" si="173">FV1+1</f>
        <v>43639</v>
      </c>
      <c r="FX1" s="51">
        <f t="shared" ref="FX1" si="174">FW1+1</f>
        <v>43640</v>
      </c>
      <c r="FY1" s="51">
        <f t="shared" ref="FY1" si="175">FX1+1</f>
        <v>43641</v>
      </c>
      <c r="FZ1" s="51">
        <f t="shared" ref="FZ1" si="176">FY1+1</f>
        <v>43642</v>
      </c>
      <c r="GA1" s="51">
        <f t="shared" ref="GA1" si="177">FZ1+1</f>
        <v>43643</v>
      </c>
      <c r="GB1" s="51">
        <f t="shared" ref="GB1" si="178">GA1+1</f>
        <v>43644</v>
      </c>
      <c r="GC1" s="51">
        <f t="shared" ref="GC1" si="179">GB1+1</f>
        <v>43645</v>
      </c>
      <c r="GD1" s="51">
        <f t="shared" ref="GD1" si="180">GC1+1</f>
        <v>43646</v>
      </c>
      <c r="GE1" s="51">
        <f t="shared" ref="GE1" si="181">GD1+1</f>
        <v>43647</v>
      </c>
      <c r="GF1" s="51">
        <f t="shared" ref="GF1" si="182">GE1+1</f>
        <v>43648</v>
      </c>
      <c r="GG1" s="51">
        <f t="shared" ref="GG1" si="183">GF1+1</f>
        <v>43649</v>
      </c>
      <c r="GH1" s="51">
        <f t="shared" ref="GH1" si="184">GG1+1</f>
        <v>43650</v>
      </c>
      <c r="GI1" s="51">
        <f t="shared" ref="GI1" si="185">GH1+1</f>
        <v>43651</v>
      </c>
      <c r="GJ1" s="51">
        <f t="shared" ref="GJ1" si="186">GI1+1</f>
        <v>43652</v>
      </c>
      <c r="GK1" s="51">
        <f t="shared" ref="GK1" si="187">GJ1+1</f>
        <v>43653</v>
      </c>
      <c r="GL1" s="51">
        <f t="shared" ref="GL1" si="188">GK1+1</f>
        <v>43654</v>
      </c>
      <c r="GM1" s="51">
        <f t="shared" ref="GM1" si="189">GL1+1</f>
        <v>43655</v>
      </c>
      <c r="GN1" s="51">
        <f t="shared" ref="GN1" si="190">GM1+1</f>
        <v>43656</v>
      </c>
      <c r="GO1" s="51">
        <f t="shared" ref="GO1" si="191">GN1+1</f>
        <v>43657</v>
      </c>
      <c r="GP1" s="51">
        <f t="shared" ref="GP1" si="192">GO1+1</f>
        <v>43658</v>
      </c>
      <c r="GQ1" s="51">
        <f t="shared" ref="GQ1" si="193">GP1+1</f>
        <v>43659</v>
      </c>
      <c r="GR1" s="51">
        <f t="shared" ref="GR1" si="194">GQ1+1</f>
        <v>43660</v>
      </c>
      <c r="GS1" s="51">
        <f t="shared" ref="GS1" si="195">GR1+1</f>
        <v>43661</v>
      </c>
      <c r="GT1" s="51">
        <f t="shared" ref="GT1" si="196">GS1+1</f>
        <v>43662</v>
      </c>
      <c r="GU1" s="51">
        <f t="shared" ref="GU1" si="197">GT1+1</f>
        <v>43663</v>
      </c>
      <c r="GV1" s="51">
        <f t="shared" ref="GV1" si="198">GU1+1</f>
        <v>43664</v>
      </c>
      <c r="GW1" s="51">
        <f t="shared" ref="GW1" si="199">GV1+1</f>
        <v>43665</v>
      </c>
      <c r="GX1" s="51">
        <f t="shared" ref="GX1" si="200">GW1+1</f>
        <v>43666</v>
      </c>
      <c r="GY1" s="51">
        <f t="shared" ref="GY1" si="201">GX1+1</f>
        <v>43667</v>
      </c>
      <c r="GZ1" s="51">
        <f t="shared" ref="GZ1" si="202">GY1+1</f>
        <v>43668</v>
      </c>
      <c r="HA1" s="51">
        <f t="shared" ref="HA1" si="203">GZ1+1</f>
        <v>43669</v>
      </c>
      <c r="HB1" s="51">
        <f t="shared" ref="HB1" si="204">HA1+1</f>
        <v>43670</v>
      </c>
      <c r="HC1" s="51">
        <f t="shared" ref="HC1" si="205">HB1+1</f>
        <v>43671</v>
      </c>
      <c r="HD1" s="51">
        <f t="shared" ref="HD1" si="206">HC1+1</f>
        <v>43672</v>
      </c>
      <c r="HE1" s="51">
        <f t="shared" ref="HE1" si="207">HD1+1</f>
        <v>43673</v>
      </c>
      <c r="HF1" s="51">
        <f t="shared" ref="HF1" si="208">HE1+1</f>
        <v>43674</v>
      </c>
      <c r="HG1" s="51">
        <f t="shared" ref="HG1" si="209">HF1+1</f>
        <v>43675</v>
      </c>
      <c r="HH1" s="51">
        <f t="shared" ref="HH1" si="210">HG1+1</f>
        <v>43676</v>
      </c>
      <c r="HI1" s="51">
        <f t="shared" ref="HI1" si="211">HH1+1</f>
        <v>43677</v>
      </c>
      <c r="HJ1" s="51">
        <f t="shared" ref="HJ1" si="212">HI1+1</f>
        <v>43678</v>
      </c>
      <c r="HK1" s="51">
        <f t="shared" ref="HK1" si="213">HJ1+1</f>
        <v>43679</v>
      </c>
      <c r="HL1" s="51">
        <f t="shared" ref="HL1" si="214">HK1+1</f>
        <v>43680</v>
      </c>
      <c r="HM1" s="51">
        <f t="shared" ref="HM1" si="215">HL1+1</f>
        <v>43681</v>
      </c>
      <c r="HN1" s="51">
        <f t="shared" ref="HN1" si="216">HM1+1</f>
        <v>43682</v>
      </c>
      <c r="HO1" s="51">
        <f t="shared" ref="HO1" si="217">HN1+1</f>
        <v>43683</v>
      </c>
      <c r="HP1" s="51">
        <f t="shared" ref="HP1" si="218">HO1+1</f>
        <v>43684</v>
      </c>
      <c r="HQ1" s="51">
        <f t="shared" ref="HQ1" si="219">HP1+1</f>
        <v>43685</v>
      </c>
      <c r="HR1" s="51">
        <f t="shared" ref="HR1" si="220">HQ1+1</f>
        <v>43686</v>
      </c>
      <c r="HS1" s="51">
        <f t="shared" ref="HS1" si="221">HR1+1</f>
        <v>43687</v>
      </c>
      <c r="HT1" s="51">
        <f t="shared" ref="HT1" si="222">HS1+1</f>
        <v>43688</v>
      </c>
      <c r="HU1" s="51">
        <f t="shared" ref="HU1" si="223">HT1+1</f>
        <v>43689</v>
      </c>
      <c r="HV1" s="51">
        <f t="shared" ref="HV1" si="224">HU1+1</f>
        <v>43690</v>
      </c>
      <c r="HW1" s="51">
        <f t="shared" ref="HW1" si="225">HV1+1</f>
        <v>43691</v>
      </c>
      <c r="HX1" s="51">
        <f t="shared" ref="HX1" si="226">HW1+1</f>
        <v>43692</v>
      </c>
      <c r="HY1" s="51">
        <f t="shared" ref="HY1" si="227">HX1+1</f>
        <v>43693</v>
      </c>
      <c r="HZ1" s="51">
        <f t="shared" ref="HZ1" si="228">HY1+1</f>
        <v>43694</v>
      </c>
      <c r="IA1" s="51">
        <f t="shared" ref="IA1" si="229">HZ1+1</f>
        <v>43695</v>
      </c>
      <c r="IB1" s="51">
        <f t="shared" ref="IB1" si="230">IA1+1</f>
        <v>43696</v>
      </c>
      <c r="IC1" s="51">
        <f t="shared" ref="IC1" si="231">IB1+1</f>
        <v>43697</v>
      </c>
      <c r="ID1" s="51">
        <f t="shared" ref="ID1" si="232">IC1+1</f>
        <v>43698</v>
      </c>
      <c r="IE1" s="51">
        <f t="shared" ref="IE1" si="233">ID1+1</f>
        <v>43699</v>
      </c>
      <c r="IF1" s="51">
        <f t="shared" ref="IF1" si="234">IE1+1</f>
        <v>43700</v>
      </c>
      <c r="IG1" s="51">
        <f t="shared" ref="IG1" si="235">IF1+1</f>
        <v>43701</v>
      </c>
      <c r="IH1" s="51">
        <f t="shared" ref="IH1" si="236">IG1+1</f>
        <v>43702</v>
      </c>
      <c r="II1" s="51">
        <f t="shared" ref="II1" si="237">IH1+1</f>
        <v>43703</v>
      </c>
      <c r="IJ1" s="51">
        <f t="shared" ref="IJ1" si="238">II1+1</f>
        <v>43704</v>
      </c>
      <c r="IK1" s="51">
        <f t="shared" ref="IK1" si="239">IJ1+1</f>
        <v>43705</v>
      </c>
      <c r="IL1" s="51">
        <f t="shared" ref="IL1" si="240">IK1+1</f>
        <v>43706</v>
      </c>
      <c r="IM1" s="51">
        <f t="shared" ref="IM1" si="241">IL1+1</f>
        <v>43707</v>
      </c>
      <c r="IN1" s="51">
        <f t="shared" ref="IN1" si="242">IM1+1</f>
        <v>43708</v>
      </c>
      <c r="IO1" s="51">
        <f t="shared" ref="IO1" si="243">IN1+1</f>
        <v>43709</v>
      </c>
      <c r="IP1" s="51">
        <f t="shared" ref="IP1" si="244">IO1+1</f>
        <v>43710</v>
      </c>
      <c r="IQ1" s="51">
        <f t="shared" ref="IQ1" si="245">IP1+1</f>
        <v>43711</v>
      </c>
      <c r="IR1" s="51">
        <f t="shared" ref="IR1" si="246">IQ1+1</f>
        <v>43712</v>
      </c>
      <c r="IS1" s="51">
        <f t="shared" ref="IS1" si="247">IR1+1</f>
        <v>43713</v>
      </c>
      <c r="IT1" s="51">
        <f t="shared" ref="IT1" si="248">IS1+1</f>
        <v>43714</v>
      </c>
      <c r="IU1" s="51">
        <f t="shared" ref="IU1" si="249">IT1+1</f>
        <v>43715</v>
      </c>
      <c r="IV1" s="51">
        <f t="shared" ref="IV1" si="250">IU1+1</f>
        <v>43716</v>
      </c>
      <c r="IW1" s="51">
        <f t="shared" ref="IW1" si="251">IV1+1</f>
        <v>43717</v>
      </c>
      <c r="IX1" s="51">
        <f t="shared" ref="IX1" si="252">IW1+1</f>
        <v>43718</v>
      </c>
      <c r="IY1" s="51">
        <f t="shared" ref="IY1" si="253">IX1+1</f>
        <v>43719</v>
      </c>
      <c r="IZ1" s="51">
        <f t="shared" ref="IZ1" si="254">IY1+1</f>
        <v>43720</v>
      </c>
      <c r="JA1" s="51">
        <f t="shared" ref="JA1" si="255">IZ1+1</f>
        <v>43721</v>
      </c>
      <c r="JB1" s="51">
        <f t="shared" ref="JB1" si="256">JA1+1</f>
        <v>43722</v>
      </c>
      <c r="JC1" s="51">
        <f t="shared" ref="JC1" si="257">JB1+1</f>
        <v>43723</v>
      </c>
      <c r="JD1" s="51">
        <f t="shared" ref="JD1" si="258">JC1+1</f>
        <v>43724</v>
      </c>
      <c r="JE1" s="51">
        <f t="shared" ref="JE1" si="259">JD1+1</f>
        <v>43725</v>
      </c>
      <c r="JF1" s="51">
        <f t="shared" ref="JF1" si="260">JE1+1</f>
        <v>43726</v>
      </c>
      <c r="JG1" s="51">
        <f t="shared" ref="JG1" si="261">JF1+1</f>
        <v>43727</v>
      </c>
      <c r="JH1" s="51">
        <f t="shared" ref="JH1" si="262">JG1+1</f>
        <v>43728</v>
      </c>
      <c r="JI1" s="51">
        <f t="shared" ref="JI1" si="263">JH1+1</f>
        <v>43729</v>
      </c>
      <c r="JJ1" s="51">
        <f t="shared" ref="JJ1" si="264">JI1+1</f>
        <v>43730</v>
      </c>
      <c r="JK1" s="51">
        <f t="shared" ref="JK1" si="265">JJ1+1</f>
        <v>43731</v>
      </c>
      <c r="JL1" s="51">
        <f t="shared" ref="JL1" si="266">JK1+1</f>
        <v>43732</v>
      </c>
      <c r="JM1" s="51">
        <f t="shared" ref="JM1" si="267">JL1+1</f>
        <v>43733</v>
      </c>
      <c r="JN1" s="51">
        <f t="shared" ref="JN1" si="268">JM1+1</f>
        <v>43734</v>
      </c>
      <c r="JO1" s="51">
        <f t="shared" ref="JO1" si="269">JN1+1</f>
        <v>43735</v>
      </c>
      <c r="JP1" s="51">
        <f t="shared" ref="JP1" si="270">JO1+1</f>
        <v>43736</v>
      </c>
      <c r="JQ1" s="51">
        <f t="shared" ref="JQ1" si="271">JP1+1</f>
        <v>43737</v>
      </c>
      <c r="JR1" s="51">
        <f t="shared" ref="JR1" si="272">JQ1+1</f>
        <v>43738</v>
      </c>
      <c r="JS1" s="51">
        <f t="shared" ref="JS1" si="273">JR1+1</f>
        <v>43739</v>
      </c>
      <c r="JT1" s="51">
        <f t="shared" ref="JT1" si="274">JS1+1</f>
        <v>43740</v>
      </c>
      <c r="JU1" s="51">
        <f t="shared" ref="JU1" si="275">JT1+1</f>
        <v>43741</v>
      </c>
      <c r="JV1" s="51">
        <f t="shared" ref="JV1" si="276">JU1+1</f>
        <v>43742</v>
      </c>
      <c r="JW1" s="51">
        <f t="shared" ref="JW1" si="277">JV1+1</f>
        <v>43743</v>
      </c>
      <c r="JX1" s="51">
        <f t="shared" ref="JX1" si="278">JW1+1</f>
        <v>43744</v>
      </c>
      <c r="JY1" s="51">
        <f t="shared" ref="JY1" si="279">JX1+1</f>
        <v>43745</v>
      </c>
      <c r="JZ1" s="51">
        <f t="shared" ref="JZ1" si="280">JY1+1</f>
        <v>43746</v>
      </c>
      <c r="KA1" s="51">
        <f t="shared" ref="KA1" si="281">JZ1+1</f>
        <v>43747</v>
      </c>
      <c r="KB1" s="51">
        <f t="shared" ref="KB1" si="282">KA1+1</f>
        <v>43748</v>
      </c>
      <c r="KC1" s="51">
        <f t="shared" ref="KC1" si="283">KB1+1</f>
        <v>43749</v>
      </c>
      <c r="KD1" s="51">
        <f t="shared" ref="KD1" si="284">KC1+1</f>
        <v>43750</v>
      </c>
      <c r="KE1" s="51">
        <f t="shared" ref="KE1" si="285">KD1+1</f>
        <v>43751</v>
      </c>
      <c r="KF1" s="51">
        <f t="shared" ref="KF1" si="286">KE1+1</f>
        <v>43752</v>
      </c>
      <c r="KG1" s="51">
        <f t="shared" ref="KG1" si="287">KF1+1</f>
        <v>43753</v>
      </c>
      <c r="KH1" s="51">
        <f t="shared" ref="KH1" si="288">KG1+1</f>
        <v>43754</v>
      </c>
      <c r="KI1" s="51">
        <f t="shared" ref="KI1" si="289">KH1+1</f>
        <v>43755</v>
      </c>
      <c r="KJ1" s="51">
        <f t="shared" ref="KJ1" si="290">KI1+1</f>
        <v>43756</v>
      </c>
      <c r="KK1" s="51">
        <f t="shared" ref="KK1" si="291">KJ1+1</f>
        <v>43757</v>
      </c>
      <c r="KL1" s="51">
        <f t="shared" ref="KL1" si="292">KK1+1</f>
        <v>43758</v>
      </c>
      <c r="KM1" s="51">
        <f t="shared" ref="KM1" si="293">KL1+1</f>
        <v>43759</v>
      </c>
      <c r="KN1" s="51">
        <f t="shared" ref="KN1" si="294">KM1+1</f>
        <v>43760</v>
      </c>
      <c r="KO1" s="51">
        <f t="shared" ref="KO1" si="295">KN1+1</f>
        <v>43761</v>
      </c>
      <c r="KP1" s="51">
        <f t="shared" ref="KP1" si="296">KO1+1</f>
        <v>43762</v>
      </c>
      <c r="KQ1" s="51">
        <f t="shared" ref="KQ1" si="297">KP1+1</f>
        <v>43763</v>
      </c>
      <c r="KR1" s="51">
        <f t="shared" ref="KR1" si="298">KQ1+1</f>
        <v>43764</v>
      </c>
      <c r="KS1" s="51">
        <f t="shared" ref="KS1" si="299">KR1+1</f>
        <v>43765</v>
      </c>
      <c r="KT1" s="51">
        <f t="shared" ref="KT1" si="300">KS1+1</f>
        <v>43766</v>
      </c>
      <c r="KU1" s="51">
        <f t="shared" ref="KU1" si="301">KT1+1</f>
        <v>43767</v>
      </c>
      <c r="KV1" s="51">
        <f t="shared" ref="KV1" si="302">KU1+1</f>
        <v>43768</v>
      </c>
      <c r="KW1" s="51">
        <f t="shared" ref="KW1" si="303">KV1+1</f>
        <v>43769</v>
      </c>
      <c r="KX1" s="51">
        <f t="shared" ref="KX1" si="304">KW1+1</f>
        <v>43770</v>
      </c>
      <c r="KY1" s="51">
        <f t="shared" ref="KY1" si="305">KX1+1</f>
        <v>43771</v>
      </c>
      <c r="KZ1" s="51">
        <f t="shared" ref="KZ1" si="306">KY1+1</f>
        <v>43772</v>
      </c>
      <c r="LA1" s="51">
        <f t="shared" ref="LA1" si="307">KZ1+1</f>
        <v>43773</v>
      </c>
      <c r="LB1" s="51">
        <f t="shared" ref="LB1" si="308">LA1+1</f>
        <v>43774</v>
      </c>
      <c r="LC1" s="51">
        <f t="shared" ref="LC1" si="309">LB1+1</f>
        <v>43775</v>
      </c>
      <c r="LD1" s="51">
        <f t="shared" ref="LD1" si="310">LC1+1</f>
        <v>43776</v>
      </c>
      <c r="LE1" s="51">
        <f t="shared" ref="LE1" si="311">LD1+1</f>
        <v>43777</v>
      </c>
      <c r="LF1" s="51">
        <f t="shared" ref="LF1" si="312">LE1+1</f>
        <v>43778</v>
      </c>
      <c r="LG1" s="51">
        <f t="shared" ref="LG1" si="313">LF1+1</f>
        <v>43779</v>
      </c>
      <c r="LH1" s="51">
        <f t="shared" ref="LH1" si="314">LG1+1</f>
        <v>43780</v>
      </c>
      <c r="LI1" s="51">
        <f t="shared" ref="LI1" si="315">LH1+1</f>
        <v>43781</v>
      </c>
      <c r="LJ1" s="51">
        <f t="shared" ref="LJ1" si="316">LI1+1</f>
        <v>43782</v>
      </c>
      <c r="LK1" s="51">
        <f t="shared" ref="LK1" si="317">LJ1+1</f>
        <v>43783</v>
      </c>
      <c r="LL1" s="51">
        <f t="shared" ref="LL1" si="318">LK1+1</f>
        <v>43784</v>
      </c>
      <c r="LM1" s="51">
        <f t="shared" ref="LM1" si="319">LL1+1</f>
        <v>43785</v>
      </c>
      <c r="LN1" s="51">
        <f t="shared" ref="LN1" si="320">LM1+1</f>
        <v>43786</v>
      </c>
      <c r="LO1" s="51">
        <f t="shared" ref="LO1" si="321">LN1+1</f>
        <v>43787</v>
      </c>
      <c r="LP1" s="51">
        <f t="shared" ref="LP1" si="322">LO1+1</f>
        <v>43788</v>
      </c>
      <c r="LQ1" s="51">
        <f t="shared" ref="LQ1" si="323">LP1+1</f>
        <v>43789</v>
      </c>
      <c r="LR1" s="51">
        <f t="shared" ref="LR1" si="324">LQ1+1</f>
        <v>43790</v>
      </c>
      <c r="LS1" s="51">
        <f t="shared" ref="LS1" si="325">LR1+1</f>
        <v>43791</v>
      </c>
      <c r="LT1" s="51">
        <f t="shared" ref="LT1" si="326">LS1+1</f>
        <v>43792</v>
      </c>
      <c r="LU1" s="51">
        <f t="shared" ref="LU1" si="327">LT1+1</f>
        <v>43793</v>
      </c>
      <c r="LV1" s="51">
        <f t="shared" ref="LV1" si="328">LU1+1</f>
        <v>43794</v>
      </c>
      <c r="LW1" s="51">
        <f t="shared" ref="LW1" si="329">LV1+1</f>
        <v>43795</v>
      </c>
      <c r="LX1" s="51">
        <f t="shared" ref="LX1" si="330">LW1+1</f>
        <v>43796</v>
      </c>
      <c r="LY1" s="51">
        <f t="shared" ref="LY1" si="331">LX1+1</f>
        <v>43797</v>
      </c>
      <c r="LZ1" s="51">
        <f t="shared" ref="LZ1" si="332">LY1+1</f>
        <v>43798</v>
      </c>
      <c r="MA1" s="51">
        <f t="shared" ref="MA1" si="333">LZ1+1</f>
        <v>43799</v>
      </c>
      <c r="MB1" s="51">
        <f t="shared" ref="MB1" si="334">MA1+1</f>
        <v>43800</v>
      </c>
      <c r="MC1" s="51">
        <f t="shared" ref="MC1" si="335">MB1+1</f>
        <v>43801</v>
      </c>
      <c r="MD1" s="51">
        <f t="shared" ref="MD1" si="336">MC1+1</f>
        <v>43802</v>
      </c>
      <c r="ME1" s="51">
        <f t="shared" ref="ME1" si="337">MD1+1</f>
        <v>43803</v>
      </c>
      <c r="MF1" s="51">
        <f t="shared" ref="MF1" si="338">ME1+1</f>
        <v>43804</v>
      </c>
      <c r="MG1" s="51">
        <f t="shared" ref="MG1" si="339">MF1+1</f>
        <v>43805</v>
      </c>
      <c r="MH1" s="51">
        <f t="shared" ref="MH1" si="340">MG1+1</f>
        <v>43806</v>
      </c>
      <c r="MI1" s="51">
        <f t="shared" ref="MI1" si="341">MH1+1</f>
        <v>43807</v>
      </c>
      <c r="MJ1" s="51">
        <f t="shared" ref="MJ1" si="342">MI1+1</f>
        <v>43808</v>
      </c>
      <c r="MK1" s="51">
        <f t="shared" ref="MK1" si="343">MJ1+1</f>
        <v>43809</v>
      </c>
      <c r="ML1" s="51">
        <f t="shared" ref="ML1" si="344">MK1+1</f>
        <v>43810</v>
      </c>
      <c r="MM1" s="51">
        <f t="shared" ref="MM1" si="345">ML1+1</f>
        <v>43811</v>
      </c>
      <c r="MN1" s="51">
        <f t="shared" ref="MN1" si="346">MM1+1</f>
        <v>43812</v>
      </c>
      <c r="MO1" s="51">
        <f t="shared" ref="MO1" si="347">MN1+1</f>
        <v>43813</v>
      </c>
      <c r="MP1" s="51">
        <f t="shared" ref="MP1" si="348">MO1+1</f>
        <v>43814</v>
      </c>
      <c r="MQ1" s="51">
        <f t="shared" ref="MQ1" si="349">MP1+1</f>
        <v>43815</v>
      </c>
      <c r="MR1" s="51">
        <f t="shared" ref="MR1" si="350">MQ1+1</f>
        <v>43816</v>
      </c>
      <c r="MS1" s="51">
        <f t="shared" ref="MS1" si="351">MR1+1</f>
        <v>43817</v>
      </c>
      <c r="MT1" s="51">
        <f t="shared" ref="MT1" si="352">MS1+1</f>
        <v>43818</v>
      </c>
      <c r="MU1" s="51">
        <f t="shared" ref="MU1" si="353">MT1+1</f>
        <v>43819</v>
      </c>
      <c r="MV1" s="51">
        <f t="shared" ref="MV1" si="354">MU1+1</f>
        <v>43820</v>
      </c>
      <c r="MW1" s="51">
        <f t="shared" ref="MW1" si="355">MV1+1</f>
        <v>43821</v>
      </c>
      <c r="MX1" s="51">
        <f t="shared" ref="MX1" si="356">MW1+1</f>
        <v>43822</v>
      </c>
      <c r="MY1" s="51">
        <f t="shared" ref="MY1" si="357">MX1+1</f>
        <v>43823</v>
      </c>
      <c r="MZ1" s="51">
        <f t="shared" ref="MZ1" si="358">MY1+1</f>
        <v>43824</v>
      </c>
      <c r="NA1" s="51">
        <f t="shared" ref="NA1" si="359">MZ1+1</f>
        <v>43825</v>
      </c>
      <c r="NB1" s="51">
        <f t="shared" ref="NB1" si="360">NA1+1</f>
        <v>43826</v>
      </c>
    </row>
    <row r="2" spans="1:366" x14ac:dyDescent="0.2">
      <c r="A2" s="6"/>
      <c r="B2" s="7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</row>
    <row r="3" spans="1:366" x14ac:dyDescent="0.2">
      <c r="A3" s="6"/>
      <c r="B3" s="19" t="s">
        <v>32</v>
      </c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2"/>
      <c r="BI3" s="82"/>
      <c r="BJ3" s="82"/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2"/>
      <c r="CA3" s="82"/>
      <c r="CB3" s="82"/>
      <c r="CC3" s="82"/>
      <c r="CD3" s="82"/>
      <c r="CE3" s="82"/>
      <c r="CF3" s="82"/>
      <c r="CG3" s="82"/>
      <c r="CH3" s="82"/>
      <c r="CI3" s="82"/>
      <c r="CJ3" s="82"/>
      <c r="CK3" s="82"/>
      <c r="CL3" s="82"/>
      <c r="CM3" s="82"/>
      <c r="CN3" s="82"/>
      <c r="CO3" s="82"/>
      <c r="CP3" s="82"/>
      <c r="CQ3" s="82"/>
      <c r="CR3" s="82"/>
      <c r="CS3" s="24"/>
      <c r="CT3" s="82"/>
      <c r="CU3" s="82"/>
      <c r="CV3" s="82"/>
      <c r="CW3" s="82"/>
      <c r="CX3" s="82"/>
      <c r="CY3" s="82"/>
      <c r="CZ3" s="82"/>
      <c r="DA3" s="82"/>
      <c r="DB3" s="82"/>
      <c r="DC3" s="82"/>
      <c r="DD3" s="82"/>
      <c r="DE3" s="82"/>
      <c r="DF3" s="82"/>
      <c r="DG3" s="82"/>
      <c r="DH3" s="82"/>
      <c r="DI3" s="82"/>
      <c r="DJ3" s="82"/>
      <c r="DK3" s="82"/>
      <c r="DL3" s="82"/>
      <c r="DM3" s="82"/>
      <c r="DN3" s="82"/>
      <c r="DO3" s="82"/>
      <c r="DP3" s="82"/>
      <c r="DQ3" s="82"/>
      <c r="DR3" s="82"/>
      <c r="DS3" s="82"/>
      <c r="DT3" s="82"/>
      <c r="DU3" s="82"/>
      <c r="DV3" s="82"/>
      <c r="DW3" s="82"/>
      <c r="DX3" s="82"/>
      <c r="DY3" s="82"/>
      <c r="DZ3" s="82"/>
      <c r="EA3" s="82"/>
      <c r="EB3" s="82"/>
      <c r="EC3" s="82"/>
      <c r="ED3" s="82"/>
      <c r="EE3" s="82"/>
      <c r="EF3" s="82"/>
      <c r="EG3" s="82"/>
      <c r="EH3" s="82"/>
      <c r="EI3" s="82"/>
      <c r="EJ3" s="82"/>
      <c r="EK3" s="82"/>
      <c r="EL3" s="82"/>
      <c r="EM3" s="82"/>
      <c r="EN3" s="82"/>
      <c r="EO3" s="82"/>
      <c r="EP3" s="82"/>
      <c r="EQ3" s="82"/>
      <c r="ER3" s="82"/>
      <c r="ES3" s="82"/>
      <c r="ET3" s="82"/>
      <c r="EU3" s="82"/>
      <c r="EV3" s="82"/>
      <c r="EW3" s="82"/>
      <c r="EX3" s="82"/>
      <c r="EY3" s="82"/>
      <c r="EZ3" s="82"/>
      <c r="FA3" s="82"/>
      <c r="FB3" s="82"/>
      <c r="FC3" s="82"/>
      <c r="FD3" s="82"/>
      <c r="FE3" s="82"/>
      <c r="FF3" s="82"/>
      <c r="FG3" s="82"/>
      <c r="FH3" s="82"/>
      <c r="FI3" s="82"/>
      <c r="FJ3" s="82"/>
      <c r="FK3" s="82"/>
      <c r="FL3" s="82"/>
      <c r="FM3" s="82"/>
      <c r="FN3" s="82"/>
      <c r="FO3" s="82"/>
      <c r="FP3" s="82"/>
      <c r="FQ3" s="82"/>
      <c r="FR3" s="82"/>
      <c r="FS3" s="82"/>
      <c r="FT3" s="82"/>
      <c r="FU3" s="82"/>
      <c r="FV3" s="82"/>
      <c r="FW3" s="82"/>
      <c r="FX3" s="82"/>
      <c r="FY3" s="82"/>
      <c r="FZ3" s="82"/>
      <c r="GA3" s="82"/>
      <c r="GB3" s="82"/>
      <c r="GC3" s="82"/>
      <c r="GD3" s="82"/>
      <c r="GE3" s="82"/>
      <c r="GF3" s="82"/>
      <c r="GG3" s="82"/>
      <c r="GH3" s="82"/>
      <c r="GI3" s="82"/>
      <c r="GJ3" s="82"/>
      <c r="GK3" s="82"/>
      <c r="GL3" s="82"/>
      <c r="GM3" s="82"/>
      <c r="GN3" s="82"/>
      <c r="GO3" s="82"/>
      <c r="GP3" s="82"/>
      <c r="GQ3" s="82"/>
      <c r="GR3" s="82"/>
      <c r="GS3" s="82"/>
      <c r="GT3" s="82"/>
      <c r="GU3" s="82"/>
      <c r="GV3" s="82"/>
      <c r="GW3" s="82"/>
      <c r="GX3" s="82"/>
      <c r="GY3" s="82"/>
      <c r="GZ3" s="82"/>
      <c r="HA3" s="82"/>
      <c r="HB3" s="82"/>
      <c r="HC3" s="82"/>
      <c r="HD3" s="82"/>
      <c r="HE3" s="82"/>
      <c r="HF3" s="82"/>
      <c r="HG3" s="82"/>
      <c r="HH3" s="82"/>
      <c r="HI3" s="82"/>
      <c r="HJ3" s="82"/>
      <c r="HK3" s="82"/>
      <c r="HL3" s="82"/>
      <c r="HM3" s="82"/>
      <c r="HN3" s="82"/>
      <c r="HO3" s="82"/>
      <c r="HP3" s="82"/>
      <c r="HQ3" s="82"/>
      <c r="HR3" s="82"/>
      <c r="HS3" s="82"/>
      <c r="HT3" s="82"/>
      <c r="HU3" s="82"/>
      <c r="HV3" s="82"/>
      <c r="HW3" s="82"/>
      <c r="HX3" s="82"/>
      <c r="HY3" s="82"/>
      <c r="HZ3" s="82"/>
      <c r="IA3" s="82"/>
      <c r="IB3" s="82"/>
      <c r="IC3" s="82"/>
      <c r="ID3" s="82"/>
      <c r="IE3" s="82"/>
      <c r="IF3" s="82"/>
      <c r="IG3" s="82"/>
      <c r="IH3" s="82"/>
      <c r="II3" s="82"/>
      <c r="IJ3" s="82"/>
      <c r="IK3" s="82"/>
      <c r="IL3" s="82"/>
      <c r="IM3" s="82"/>
      <c r="IN3" s="82"/>
      <c r="IO3" s="82"/>
      <c r="IP3" s="82"/>
      <c r="IQ3" s="82"/>
      <c r="IR3" s="82"/>
      <c r="IS3" s="82"/>
      <c r="IT3" s="82"/>
      <c r="IU3" s="82"/>
      <c r="IV3" s="82"/>
      <c r="IW3" s="82"/>
      <c r="IX3" s="82"/>
      <c r="IY3" s="82"/>
      <c r="IZ3" s="82"/>
      <c r="JA3" s="82"/>
      <c r="JB3" s="82"/>
      <c r="JC3" s="82"/>
      <c r="JD3" s="82"/>
      <c r="JE3" s="82"/>
      <c r="JF3" s="82"/>
      <c r="JG3" s="82"/>
      <c r="JH3" s="82"/>
      <c r="JI3" s="82"/>
      <c r="JJ3" s="82"/>
      <c r="JK3" s="82"/>
      <c r="JL3" s="82"/>
      <c r="JM3" s="82"/>
      <c r="JN3" s="82"/>
      <c r="JO3" s="82"/>
      <c r="JP3" s="82"/>
      <c r="JQ3" s="82"/>
      <c r="JR3" s="82"/>
      <c r="JS3" s="82"/>
      <c r="JT3" s="82"/>
      <c r="JU3" s="82"/>
      <c r="JV3" s="82"/>
      <c r="JW3" s="82"/>
      <c r="JX3" s="82"/>
      <c r="JY3" s="82"/>
      <c r="JZ3" s="82"/>
      <c r="KA3" s="82"/>
      <c r="KB3" s="82"/>
      <c r="KC3" s="82"/>
      <c r="KD3" s="82"/>
      <c r="KE3" s="82"/>
      <c r="KF3" s="82"/>
      <c r="KG3" s="82"/>
      <c r="KH3" s="82"/>
      <c r="KI3" s="82"/>
      <c r="KJ3" s="82"/>
      <c r="KK3" s="82"/>
      <c r="KL3" s="82"/>
      <c r="KM3" s="82"/>
      <c r="KN3" s="82"/>
      <c r="KO3" s="82"/>
      <c r="KP3" s="82"/>
      <c r="KQ3" s="82"/>
      <c r="KR3" s="82"/>
      <c r="KS3" s="82"/>
      <c r="KT3" s="82"/>
      <c r="KU3" s="82"/>
      <c r="KV3" s="82"/>
      <c r="KW3" s="82"/>
      <c r="KX3" s="82"/>
      <c r="KY3" s="82"/>
      <c r="KZ3" s="82"/>
      <c r="LA3" s="82"/>
      <c r="LB3" s="82"/>
      <c r="LC3" s="82"/>
      <c r="LD3" s="82"/>
      <c r="LE3" s="82"/>
      <c r="LF3" s="82"/>
      <c r="LG3" s="82"/>
      <c r="LH3" s="82"/>
      <c r="LI3" s="82"/>
      <c r="LJ3" s="82"/>
      <c r="LK3" s="82"/>
      <c r="LL3" s="82"/>
      <c r="LM3" s="82"/>
      <c r="LN3" s="82"/>
      <c r="LO3" s="82"/>
      <c r="LP3" s="82"/>
      <c r="LQ3" s="82"/>
      <c r="LR3" s="82"/>
      <c r="LS3" s="82"/>
      <c r="LT3" s="82"/>
      <c r="LU3" s="82"/>
      <c r="LV3" s="82"/>
      <c r="LW3" s="82"/>
      <c r="LX3" s="82"/>
      <c r="LY3" s="82"/>
      <c r="LZ3" s="82"/>
      <c r="MA3" s="82"/>
      <c r="MB3" s="82"/>
      <c r="MC3" s="82"/>
      <c r="MD3" s="82"/>
      <c r="ME3" s="82"/>
      <c r="MF3" s="82"/>
      <c r="MG3" s="82"/>
      <c r="MH3" s="82"/>
      <c r="MI3" s="82"/>
      <c r="MJ3" s="82"/>
      <c r="MK3" s="82"/>
      <c r="ML3" s="82"/>
      <c r="MM3" s="82"/>
      <c r="MN3" s="82"/>
      <c r="MO3" s="82"/>
      <c r="MP3" s="82"/>
      <c r="MQ3" s="82"/>
      <c r="MR3" s="82"/>
      <c r="MS3" s="82"/>
      <c r="MT3" s="82"/>
      <c r="MU3" s="82"/>
      <c r="MV3" s="82"/>
      <c r="MW3" s="82"/>
      <c r="MX3" s="82"/>
      <c r="MY3" s="82"/>
      <c r="MZ3" s="82"/>
      <c r="NA3" s="82"/>
      <c r="NB3" s="82"/>
    </row>
    <row r="4" spans="1:366" x14ac:dyDescent="0.2">
      <c r="A4" s="10" t="s">
        <v>0</v>
      </c>
      <c r="B4" s="11" t="s">
        <v>10</v>
      </c>
      <c r="C4" s="28">
        <v>24</v>
      </c>
      <c r="D4" s="28">
        <v>24</v>
      </c>
      <c r="E4" s="28">
        <v>24</v>
      </c>
      <c r="F4" s="28">
        <v>24</v>
      </c>
      <c r="G4" s="28">
        <v>24</v>
      </c>
      <c r="H4" s="28">
        <v>24</v>
      </c>
      <c r="I4" s="28">
        <v>24</v>
      </c>
      <c r="J4" s="28">
        <v>24</v>
      </c>
      <c r="K4" s="28">
        <v>24</v>
      </c>
      <c r="L4" s="28">
        <v>24</v>
      </c>
      <c r="M4" s="28">
        <v>24</v>
      </c>
      <c r="N4" s="28">
        <v>24</v>
      </c>
      <c r="O4" s="28">
        <v>24</v>
      </c>
      <c r="P4" s="28">
        <v>24</v>
      </c>
      <c r="Q4" s="28">
        <v>24</v>
      </c>
      <c r="R4" s="28">
        <v>24</v>
      </c>
      <c r="S4" s="28">
        <v>24</v>
      </c>
      <c r="T4" s="28">
        <v>24</v>
      </c>
      <c r="U4" s="28">
        <v>24</v>
      </c>
      <c r="V4" s="28">
        <v>24</v>
      </c>
      <c r="W4" s="28">
        <v>24</v>
      </c>
      <c r="X4" s="28">
        <v>24</v>
      </c>
      <c r="Y4" s="28">
        <v>24</v>
      </c>
      <c r="Z4" s="28">
        <v>24</v>
      </c>
      <c r="AA4" s="28">
        <v>24</v>
      </c>
      <c r="AB4" s="28">
        <v>24</v>
      </c>
      <c r="AC4" s="28">
        <v>24</v>
      </c>
      <c r="AD4" s="28">
        <v>24</v>
      </c>
      <c r="AE4" s="28">
        <v>24</v>
      </c>
      <c r="AF4" s="28">
        <v>24</v>
      </c>
      <c r="AG4" s="28">
        <v>24</v>
      </c>
      <c r="AH4" s="28">
        <v>24</v>
      </c>
      <c r="AI4" s="28">
        <v>24</v>
      </c>
      <c r="AJ4" s="28">
        <v>24</v>
      </c>
      <c r="AK4" s="28">
        <v>24</v>
      </c>
      <c r="AL4" s="28">
        <v>24</v>
      </c>
      <c r="AM4" s="28">
        <v>24</v>
      </c>
      <c r="AN4" s="28">
        <v>24</v>
      </c>
      <c r="AO4" s="28">
        <v>24</v>
      </c>
      <c r="AP4" s="28">
        <v>24</v>
      </c>
      <c r="AQ4" s="28">
        <v>24</v>
      </c>
      <c r="AR4" s="28">
        <v>24</v>
      </c>
      <c r="AS4" s="28">
        <v>24</v>
      </c>
      <c r="AT4" s="28">
        <v>24</v>
      </c>
      <c r="AU4" s="28">
        <v>24</v>
      </c>
      <c r="AV4" s="28">
        <v>24</v>
      </c>
      <c r="AW4" s="28">
        <v>24</v>
      </c>
      <c r="AX4" s="28">
        <v>24</v>
      </c>
      <c r="AY4" s="28">
        <v>24</v>
      </c>
      <c r="AZ4" s="28">
        <v>24</v>
      </c>
      <c r="BA4" s="28">
        <v>24</v>
      </c>
      <c r="BB4" s="28">
        <v>24</v>
      </c>
      <c r="BC4" s="28">
        <v>24</v>
      </c>
      <c r="BD4" s="28">
        <v>24</v>
      </c>
      <c r="BE4" s="28">
        <v>24</v>
      </c>
      <c r="BF4" s="28">
        <v>24</v>
      </c>
      <c r="BG4" s="28">
        <v>24</v>
      </c>
      <c r="BH4" s="28">
        <v>24</v>
      </c>
      <c r="BI4" s="28">
        <v>24</v>
      </c>
      <c r="BJ4" s="28">
        <v>24</v>
      </c>
      <c r="BK4" s="28">
        <v>24</v>
      </c>
      <c r="BL4" s="28">
        <v>24</v>
      </c>
      <c r="BM4" s="28">
        <v>24</v>
      </c>
      <c r="BN4" s="28">
        <v>24</v>
      </c>
      <c r="BO4" s="28">
        <v>24</v>
      </c>
      <c r="BP4" s="28">
        <v>24</v>
      </c>
      <c r="BQ4" s="28">
        <v>24</v>
      </c>
      <c r="BR4" s="28">
        <v>24</v>
      </c>
      <c r="BS4" s="28">
        <v>24</v>
      </c>
      <c r="BT4" s="28">
        <v>24</v>
      </c>
      <c r="BU4" s="28">
        <v>24</v>
      </c>
      <c r="BV4" s="28">
        <v>24</v>
      </c>
      <c r="BW4" s="28">
        <v>24</v>
      </c>
      <c r="BX4" s="28">
        <v>24</v>
      </c>
      <c r="BY4" s="28">
        <v>24</v>
      </c>
      <c r="BZ4" s="28">
        <v>24</v>
      </c>
      <c r="CA4" s="28">
        <v>24</v>
      </c>
      <c r="CB4" s="28">
        <v>24</v>
      </c>
      <c r="CC4" s="28">
        <v>24</v>
      </c>
      <c r="CD4" s="28">
        <v>24</v>
      </c>
      <c r="CE4" s="28">
        <v>24</v>
      </c>
      <c r="CF4" s="28">
        <v>24</v>
      </c>
      <c r="CG4" s="28">
        <v>24</v>
      </c>
      <c r="CH4" s="28">
        <v>24</v>
      </c>
      <c r="CI4" s="28">
        <v>24</v>
      </c>
      <c r="CJ4" s="28">
        <v>24</v>
      </c>
      <c r="CK4" s="28">
        <v>24</v>
      </c>
      <c r="CL4" s="28">
        <v>24</v>
      </c>
      <c r="CM4" s="28">
        <v>24</v>
      </c>
      <c r="CN4" s="28">
        <v>24</v>
      </c>
      <c r="CO4" s="28">
        <v>24</v>
      </c>
      <c r="CP4" s="28">
        <v>24</v>
      </c>
      <c r="CQ4" s="28">
        <v>24</v>
      </c>
      <c r="CR4" s="28">
        <v>24</v>
      </c>
      <c r="CS4" s="29">
        <v>24</v>
      </c>
      <c r="CT4" s="28">
        <v>24</v>
      </c>
      <c r="CU4" s="28">
        <v>24</v>
      </c>
      <c r="CV4" s="28">
        <v>24</v>
      </c>
      <c r="CW4" s="28">
        <v>24</v>
      </c>
      <c r="CX4" s="28">
        <v>24</v>
      </c>
      <c r="CY4" s="28">
        <v>24</v>
      </c>
      <c r="CZ4" s="28">
        <v>24</v>
      </c>
      <c r="DA4" s="28">
        <v>24</v>
      </c>
      <c r="DB4" s="28">
        <v>24</v>
      </c>
      <c r="DC4" s="28">
        <v>24</v>
      </c>
      <c r="DD4" s="28">
        <v>24</v>
      </c>
      <c r="DE4" s="28">
        <v>24</v>
      </c>
      <c r="DF4" s="28">
        <v>24</v>
      </c>
      <c r="DG4" s="28">
        <v>24</v>
      </c>
      <c r="DH4" s="28">
        <v>24</v>
      </c>
      <c r="DI4" s="28">
        <v>24</v>
      </c>
      <c r="DJ4" s="28">
        <v>24</v>
      </c>
      <c r="DK4" s="28">
        <v>24</v>
      </c>
      <c r="DL4" s="28">
        <v>24</v>
      </c>
      <c r="DM4" s="28">
        <v>24</v>
      </c>
      <c r="DN4" s="28">
        <v>24</v>
      </c>
      <c r="DO4" s="28">
        <v>24</v>
      </c>
      <c r="DP4" s="28">
        <v>24</v>
      </c>
      <c r="DQ4" s="28">
        <v>24</v>
      </c>
      <c r="DR4" s="28">
        <v>24</v>
      </c>
      <c r="DS4" s="28">
        <v>24</v>
      </c>
      <c r="DT4" s="28">
        <v>24</v>
      </c>
      <c r="DU4" s="28">
        <v>24</v>
      </c>
      <c r="DV4" s="28">
        <v>24</v>
      </c>
      <c r="DW4" s="28">
        <v>24</v>
      </c>
      <c r="DX4" s="28">
        <v>24</v>
      </c>
      <c r="DY4" s="28">
        <v>24</v>
      </c>
      <c r="DZ4" s="28">
        <v>24</v>
      </c>
      <c r="EA4" s="28">
        <v>24</v>
      </c>
      <c r="EB4" s="28">
        <v>24</v>
      </c>
      <c r="EC4" s="28">
        <v>24</v>
      </c>
      <c r="ED4" s="28">
        <v>24</v>
      </c>
      <c r="EE4" s="28">
        <v>24</v>
      </c>
      <c r="EF4" s="28">
        <v>24</v>
      </c>
      <c r="EG4" s="28">
        <v>24</v>
      </c>
      <c r="EH4" s="28">
        <v>24</v>
      </c>
      <c r="EI4" s="28">
        <v>24</v>
      </c>
      <c r="EJ4" s="28">
        <v>24</v>
      </c>
      <c r="EK4" s="28">
        <v>24</v>
      </c>
      <c r="EL4" s="28">
        <v>24</v>
      </c>
      <c r="EM4" s="28">
        <v>24</v>
      </c>
      <c r="EN4" s="28">
        <v>24</v>
      </c>
      <c r="EO4" s="28">
        <v>24</v>
      </c>
      <c r="EP4" s="28">
        <v>24</v>
      </c>
      <c r="EQ4" s="28">
        <v>24</v>
      </c>
      <c r="ER4" s="28">
        <v>24</v>
      </c>
      <c r="ES4" s="28">
        <v>24</v>
      </c>
      <c r="ET4" s="28">
        <v>24</v>
      </c>
      <c r="EU4" s="28">
        <v>24</v>
      </c>
      <c r="EV4" s="28">
        <v>24</v>
      </c>
      <c r="EW4" s="28">
        <v>24</v>
      </c>
      <c r="EX4" s="28">
        <v>24</v>
      </c>
      <c r="EY4" s="28">
        <v>24</v>
      </c>
      <c r="EZ4" s="28">
        <v>24</v>
      </c>
      <c r="FA4" s="28">
        <v>24</v>
      </c>
      <c r="FB4" s="28">
        <v>24</v>
      </c>
      <c r="FC4" s="28">
        <v>24</v>
      </c>
      <c r="FD4" s="28">
        <v>24</v>
      </c>
      <c r="FE4" s="28">
        <v>24</v>
      </c>
      <c r="FF4" s="28">
        <v>24</v>
      </c>
      <c r="FG4" s="28">
        <v>24</v>
      </c>
      <c r="FH4" s="28">
        <v>24</v>
      </c>
      <c r="FI4" s="28">
        <v>24</v>
      </c>
      <c r="FJ4" s="28">
        <v>24</v>
      </c>
      <c r="FK4" s="28">
        <v>24</v>
      </c>
      <c r="FL4" s="28">
        <v>24</v>
      </c>
      <c r="FM4" s="28">
        <v>24</v>
      </c>
      <c r="FN4" s="28">
        <v>24</v>
      </c>
      <c r="FO4" s="28">
        <v>24</v>
      </c>
      <c r="FP4" s="28">
        <v>24</v>
      </c>
      <c r="FQ4" s="28">
        <v>24</v>
      </c>
      <c r="FR4" s="28">
        <v>24</v>
      </c>
      <c r="FS4" s="28">
        <v>24</v>
      </c>
      <c r="FT4" s="28">
        <v>24</v>
      </c>
      <c r="FU4" s="28">
        <v>24</v>
      </c>
      <c r="FV4" s="28">
        <v>24</v>
      </c>
      <c r="FW4" s="28">
        <v>24</v>
      </c>
      <c r="FX4" s="28">
        <v>24</v>
      </c>
      <c r="FY4" s="28">
        <v>24</v>
      </c>
      <c r="FZ4" s="28">
        <v>24</v>
      </c>
      <c r="GA4" s="28">
        <v>24</v>
      </c>
      <c r="GB4" s="28">
        <v>24</v>
      </c>
      <c r="GC4" s="28">
        <v>24</v>
      </c>
      <c r="GD4" s="28">
        <v>24</v>
      </c>
      <c r="GE4" s="28">
        <v>24</v>
      </c>
      <c r="GF4" s="28">
        <v>24</v>
      </c>
      <c r="GG4" s="28">
        <v>24</v>
      </c>
      <c r="GH4" s="28">
        <v>24</v>
      </c>
      <c r="GI4" s="28">
        <v>24</v>
      </c>
      <c r="GJ4" s="28">
        <v>24</v>
      </c>
      <c r="GK4" s="28">
        <v>24</v>
      </c>
      <c r="GL4" s="28">
        <v>24</v>
      </c>
      <c r="GM4" s="28">
        <v>24</v>
      </c>
      <c r="GN4" s="28">
        <v>24</v>
      </c>
      <c r="GO4" s="28">
        <v>24</v>
      </c>
      <c r="GP4" s="28">
        <v>24</v>
      </c>
      <c r="GQ4" s="28">
        <v>24</v>
      </c>
      <c r="GR4" s="28">
        <v>24</v>
      </c>
      <c r="GS4" s="28">
        <v>24</v>
      </c>
      <c r="GT4" s="28">
        <v>24</v>
      </c>
      <c r="GU4" s="28">
        <v>24</v>
      </c>
      <c r="GV4" s="28">
        <v>24</v>
      </c>
      <c r="GW4" s="28">
        <v>24</v>
      </c>
      <c r="GX4" s="28">
        <v>24</v>
      </c>
      <c r="GY4" s="28">
        <v>24</v>
      </c>
      <c r="GZ4" s="28">
        <v>24</v>
      </c>
      <c r="HA4" s="28">
        <v>24</v>
      </c>
      <c r="HB4" s="28">
        <v>24</v>
      </c>
      <c r="HC4" s="28">
        <v>24</v>
      </c>
      <c r="HD4" s="28">
        <v>24</v>
      </c>
      <c r="HE4" s="28">
        <v>24</v>
      </c>
      <c r="HF4" s="28">
        <v>24</v>
      </c>
      <c r="HG4" s="28">
        <v>24</v>
      </c>
      <c r="HH4" s="28">
        <v>24</v>
      </c>
      <c r="HI4" s="28">
        <v>24</v>
      </c>
      <c r="HJ4" s="28">
        <v>24</v>
      </c>
      <c r="HK4" s="28">
        <v>24</v>
      </c>
      <c r="HL4" s="28">
        <v>24</v>
      </c>
      <c r="HM4" s="28">
        <v>24</v>
      </c>
      <c r="HN4" s="28">
        <v>24</v>
      </c>
      <c r="HO4" s="28">
        <v>24</v>
      </c>
      <c r="HP4" s="28">
        <v>24</v>
      </c>
      <c r="HQ4" s="28">
        <v>24</v>
      </c>
      <c r="HR4" s="28">
        <v>24</v>
      </c>
      <c r="HS4" s="28">
        <v>24</v>
      </c>
      <c r="HT4" s="28">
        <v>24</v>
      </c>
      <c r="HU4" s="28">
        <v>24</v>
      </c>
      <c r="HV4" s="28">
        <v>24</v>
      </c>
      <c r="HW4" s="28">
        <v>24</v>
      </c>
      <c r="HX4" s="28">
        <v>24</v>
      </c>
      <c r="HY4" s="28">
        <v>24</v>
      </c>
      <c r="HZ4" s="28">
        <v>24</v>
      </c>
      <c r="IA4" s="28">
        <v>24</v>
      </c>
      <c r="IB4" s="28">
        <v>24</v>
      </c>
      <c r="IC4" s="28">
        <v>24</v>
      </c>
      <c r="ID4" s="28">
        <v>24</v>
      </c>
      <c r="IE4" s="28">
        <v>24</v>
      </c>
      <c r="IF4" s="28">
        <v>24</v>
      </c>
      <c r="IG4" s="28">
        <v>24</v>
      </c>
      <c r="IH4" s="28">
        <v>24</v>
      </c>
      <c r="II4" s="28">
        <v>24</v>
      </c>
      <c r="IJ4" s="28">
        <v>24</v>
      </c>
      <c r="IK4" s="28">
        <v>24</v>
      </c>
      <c r="IL4" s="28">
        <v>24</v>
      </c>
      <c r="IM4" s="28">
        <v>24</v>
      </c>
      <c r="IN4" s="28">
        <v>24</v>
      </c>
      <c r="IO4" s="28">
        <v>24</v>
      </c>
      <c r="IP4" s="28">
        <v>24</v>
      </c>
      <c r="IQ4" s="28">
        <v>24</v>
      </c>
      <c r="IR4" s="28">
        <v>24</v>
      </c>
      <c r="IS4" s="28">
        <v>24</v>
      </c>
      <c r="IT4" s="28">
        <v>24</v>
      </c>
      <c r="IU4" s="28">
        <v>24</v>
      </c>
      <c r="IV4" s="28">
        <v>24</v>
      </c>
      <c r="IW4" s="28">
        <v>24</v>
      </c>
      <c r="IX4" s="28">
        <v>24</v>
      </c>
      <c r="IY4" s="28">
        <v>24</v>
      </c>
      <c r="IZ4" s="28">
        <v>24</v>
      </c>
      <c r="JA4" s="28">
        <v>24</v>
      </c>
      <c r="JB4" s="28">
        <v>24</v>
      </c>
      <c r="JC4" s="28">
        <v>24</v>
      </c>
      <c r="JD4" s="28">
        <v>24</v>
      </c>
      <c r="JE4" s="28">
        <v>24</v>
      </c>
      <c r="JF4" s="28">
        <v>24</v>
      </c>
      <c r="JG4" s="28">
        <v>24</v>
      </c>
      <c r="JH4" s="28">
        <v>24</v>
      </c>
      <c r="JI4" s="28">
        <v>24</v>
      </c>
      <c r="JJ4" s="28">
        <v>24</v>
      </c>
      <c r="JK4" s="28">
        <v>24</v>
      </c>
      <c r="JL4" s="28">
        <v>24</v>
      </c>
      <c r="JM4" s="28">
        <v>24</v>
      </c>
      <c r="JN4" s="28">
        <v>24</v>
      </c>
      <c r="JO4" s="28">
        <v>24</v>
      </c>
      <c r="JP4" s="28">
        <v>24</v>
      </c>
      <c r="JQ4" s="28">
        <v>24</v>
      </c>
      <c r="JR4" s="28">
        <v>24</v>
      </c>
      <c r="JS4" s="28">
        <v>24</v>
      </c>
      <c r="JT4" s="28">
        <v>24</v>
      </c>
      <c r="JU4" s="28">
        <v>24</v>
      </c>
      <c r="JV4" s="28">
        <v>24</v>
      </c>
      <c r="JW4" s="28">
        <v>24</v>
      </c>
      <c r="JX4" s="28">
        <v>24</v>
      </c>
      <c r="JY4" s="28">
        <v>24</v>
      </c>
      <c r="JZ4" s="28">
        <v>24</v>
      </c>
      <c r="KA4" s="28">
        <v>24</v>
      </c>
      <c r="KB4" s="28">
        <v>24</v>
      </c>
      <c r="KC4" s="28">
        <v>24</v>
      </c>
      <c r="KD4" s="28">
        <v>24</v>
      </c>
      <c r="KE4" s="28">
        <v>24</v>
      </c>
      <c r="KF4" s="28">
        <v>24</v>
      </c>
      <c r="KG4" s="28">
        <v>24</v>
      </c>
      <c r="KH4" s="28">
        <v>24</v>
      </c>
      <c r="KI4" s="28">
        <v>24</v>
      </c>
      <c r="KJ4" s="28">
        <v>24</v>
      </c>
      <c r="KK4" s="28">
        <v>24</v>
      </c>
      <c r="KL4" s="28">
        <v>24</v>
      </c>
      <c r="KM4" s="28">
        <v>24</v>
      </c>
      <c r="KN4" s="28">
        <v>24</v>
      </c>
      <c r="KO4" s="28">
        <v>24</v>
      </c>
      <c r="KP4" s="28">
        <v>24</v>
      </c>
      <c r="KQ4" s="28">
        <v>24</v>
      </c>
      <c r="KR4" s="28">
        <v>24</v>
      </c>
      <c r="KS4" s="28">
        <v>24</v>
      </c>
      <c r="KT4" s="28">
        <v>24</v>
      </c>
      <c r="KU4" s="28">
        <v>24</v>
      </c>
      <c r="KV4" s="28">
        <v>24</v>
      </c>
      <c r="KW4" s="28">
        <v>24</v>
      </c>
      <c r="KX4" s="28">
        <v>24</v>
      </c>
      <c r="KY4" s="28">
        <v>24</v>
      </c>
      <c r="KZ4" s="28">
        <v>24</v>
      </c>
      <c r="LA4" s="28">
        <v>24</v>
      </c>
      <c r="LB4" s="28">
        <v>24</v>
      </c>
      <c r="LC4" s="28">
        <v>24</v>
      </c>
      <c r="LD4" s="28">
        <v>24</v>
      </c>
      <c r="LE4" s="28">
        <v>24</v>
      </c>
      <c r="LF4" s="28">
        <v>24</v>
      </c>
      <c r="LG4" s="28">
        <v>24</v>
      </c>
      <c r="LH4" s="28">
        <v>24</v>
      </c>
      <c r="LI4" s="28">
        <v>24</v>
      </c>
      <c r="LJ4" s="28">
        <v>24</v>
      </c>
      <c r="LK4" s="28">
        <v>24</v>
      </c>
      <c r="LL4" s="28">
        <v>24</v>
      </c>
      <c r="LM4" s="28">
        <v>24</v>
      </c>
      <c r="LN4" s="28">
        <v>24</v>
      </c>
      <c r="LO4" s="28">
        <v>24</v>
      </c>
      <c r="LP4" s="28">
        <v>24</v>
      </c>
      <c r="LQ4" s="28">
        <v>24</v>
      </c>
      <c r="LR4" s="28">
        <v>24</v>
      </c>
      <c r="LS4" s="28">
        <v>24</v>
      </c>
      <c r="LT4" s="28">
        <v>24</v>
      </c>
      <c r="LU4" s="28">
        <v>24</v>
      </c>
      <c r="LV4" s="28">
        <v>24</v>
      </c>
      <c r="LW4" s="28">
        <v>24</v>
      </c>
      <c r="LX4" s="28">
        <v>24</v>
      </c>
      <c r="LY4" s="28">
        <v>24</v>
      </c>
      <c r="LZ4" s="28">
        <v>24</v>
      </c>
      <c r="MA4" s="28">
        <v>24</v>
      </c>
      <c r="MB4" s="28">
        <v>24</v>
      </c>
      <c r="MC4" s="28">
        <v>24</v>
      </c>
      <c r="MD4" s="28">
        <v>24</v>
      </c>
      <c r="ME4" s="28">
        <v>24</v>
      </c>
      <c r="MF4" s="28">
        <v>24</v>
      </c>
      <c r="MG4" s="28">
        <v>24</v>
      </c>
      <c r="MH4" s="28">
        <v>24</v>
      </c>
      <c r="MI4" s="28">
        <v>24</v>
      </c>
      <c r="MJ4" s="28">
        <v>24</v>
      </c>
      <c r="MK4" s="28">
        <v>24</v>
      </c>
      <c r="ML4" s="28">
        <v>24</v>
      </c>
      <c r="MM4" s="28">
        <v>24</v>
      </c>
      <c r="MN4" s="28">
        <v>24</v>
      </c>
      <c r="MO4" s="28">
        <v>24</v>
      </c>
      <c r="MP4" s="28">
        <v>24</v>
      </c>
      <c r="MQ4" s="28">
        <v>24</v>
      </c>
      <c r="MR4" s="28">
        <v>24</v>
      </c>
      <c r="MS4" s="28">
        <v>24</v>
      </c>
      <c r="MT4" s="28">
        <v>24</v>
      </c>
      <c r="MU4" s="28">
        <v>24</v>
      </c>
      <c r="MV4" s="28">
        <v>24</v>
      </c>
      <c r="MW4" s="28">
        <v>24</v>
      </c>
      <c r="MX4" s="28">
        <v>24</v>
      </c>
      <c r="MY4" s="28">
        <v>24</v>
      </c>
      <c r="MZ4" s="28">
        <v>24</v>
      </c>
      <c r="NA4" s="28">
        <v>24</v>
      </c>
      <c r="NB4" s="28">
        <v>24</v>
      </c>
    </row>
    <row r="5" spans="1:366" x14ac:dyDescent="0.2">
      <c r="A5" s="12"/>
      <c r="B5" s="13" t="s">
        <v>13</v>
      </c>
      <c r="C5" s="29">
        <v>0</v>
      </c>
      <c r="D5" s="29">
        <v>0</v>
      </c>
      <c r="E5" s="29">
        <v>0</v>
      </c>
      <c r="F5" s="29">
        <v>0</v>
      </c>
      <c r="G5" s="29">
        <v>0</v>
      </c>
      <c r="H5" s="29">
        <v>0</v>
      </c>
      <c r="I5" s="29">
        <v>0</v>
      </c>
      <c r="J5" s="29">
        <v>0</v>
      </c>
      <c r="K5" s="29">
        <v>0</v>
      </c>
      <c r="L5" s="29">
        <v>0</v>
      </c>
      <c r="M5" s="29">
        <v>0</v>
      </c>
      <c r="N5" s="29">
        <v>0</v>
      </c>
      <c r="O5" s="29">
        <v>0</v>
      </c>
      <c r="P5" s="29">
        <v>0</v>
      </c>
      <c r="Q5" s="29">
        <v>0</v>
      </c>
      <c r="R5" s="29">
        <v>0</v>
      </c>
      <c r="S5" s="29">
        <v>0</v>
      </c>
      <c r="T5" s="29">
        <v>0</v>
      </c>
      <c r="U5" s="29">
        <v>0</v>
      </c>
      <c r="V5" s="29">
        <v>0</v>
      </c>
      <c r="W5" s="29">
        <v>0</v>
      </c>
      <c r="X5" s="29">
        <v>0</v>
      </c>
      <c r="Y5" s="29">
        <v>0</v>
      </c>
      <c r="Z5" s="29">
        <v>0</v>
      </c>
      <c r="AA5" s="29">
        <v>0</v>
      </c>
      <c r="AB5" s="29">
        <v>0</v>
      </c>
      <c r="AC5" s="29">
        <v>0</v>
      </c>
      <c r="AD5" s="29">
        <v>0</v>
      </c>
      <c r="AE5" s="29">
        <v>0</v>
      </c>
      <c r="AF5" s="29">
        <v>0</v>
      </c>
      <c r="AG5" s="29">
        <v>0</v>
      </c>
      <c r="AH5" s="29">
        <v>0</v>
      </c>
      <c r="AI5" s="29">
        <v>0</v>
      </c>
      <c r="AJ5" s="29">
        <v>0</v>
      </c>
      <c r="AK5" s="29">
        <v>0</v>
      </c>
      <c r="AL5" s="29">
        <v>0</v>
      </c>
      <c r="AM5" s="29">
        <v>0</v>
      </c>
      <c r="AN5" s="29">
        <v>0</v>
      </c>
      <c r="AO5" s="29">
        <v>0</v>
      </c>
      <c r="AP5" s="29">
        <v>0</v>
      </c>
      <c r="AQ5" s="29">
        <v>0</v>
      </c>
      <c r="AR5" s="29">
        <v>0</v>
      </c>
      <c r="AS5" s="29">
        <v>0</v>
      </c>
      <c r="AT5" s="29">
        <v>0</v>
      </c>
      <c r="AU5" s="29">
        <v>0</v>
      </c>
      <c r="AV5" s="29">
        <v>17.5</v>
      </c>
      <c r="AW5" s="29">
        <v>24</v>
      </c>
      <c r="AX5" s="29">
        <v>24</v>
      </c>
      <c r="AY5" s="29">
        <v>24</v>
      </c>
      <c r="AZ5" s="29">
        <v>24</v>
      </c>
      <c r="BA5" s="29">
        <v>24</v>
      </c>
      <c r="BB5" s="29">
        <v>24</v>
      </c>
      <c r="BC5" s="29">
        <v>24</v>
      </c>
      <c r="BD5" s="29">
        <v>24</v>
      </c>
      <c r="BE5" s="29">
        <v>24</v>
      </c>
      <c r="BF5" s="29">
        <v>24</v>
      </c>
      <c r="BG5" s="29">
        <v>24</v>
      </c>
      <c r="BH5" s="29">
        <v>24</v>
      </c>
      <c r="BI5" s="29">
        <v>24</v>
      </c>
      <c r="BJ5" s="29">
        <v>24</v>
      </c>
      <c r="BK5" s="29">
        <v>24</v>
      </c>
      <c r="BL5" s="29">
        <v>24</v>
      </c>
      <c r="BM5" s="29">
        <v>24</v>
      </c>
      <c r="BN5" s="29">
        <v>24</v>
      </c>
      <c r="BO5" s="29">
        <v>24</v>
      </c>
      <c r="BP5" s="29">
        <v>24</v>
      </c>
      <c r="BQ5" s="29">
        <v>24</v>
      </c>
      <c r="BR5" s="29">
        <v>24</v>
      </c>
      <c r="BS5" s="29">
        <v>24</v>
      </c>
      <c r="BT5" s="29">
        <v>24</v>
      </c>
      <c r="BU5" s="29">
        <v>24</v>
      </c>
      <c r="BV5" s="29">
        <v>24</v>
      </c>
      <c r="BW5" s="29">
        <v>24</v>
      </c>
      <c r="BX5" s="29">
        <v>24</v>
      </c>
      <c r="BY5" s="29">
        <v>24</v>
      </c>
      <c r="BZ5" s="29">
        <v>24</v>
      </c>
      <c r="CA5" s="29">
        <v>24</v>
      </c>
      <c r="CB5" s="29">
        <v>24</v>
      </c>
      <c r="CC5" s="29">
        <v>24</v>
      </c>
      <c r="CD5" s="29">
        <v>24</v>
      </c>
      <c r="CE5" s="29">
        <v>24</v>
      </c>
      <c r="CF5" s="29">
        <v>24</v>
      </c>
      <c r="CG5" s="29">
        <v>24</v>
      </c>
      <c r="CH5" s="29">
        <v>24</v>
      </c>
      <c r="CI5" s="29">
        <v>24</v>
      </c>
      <c r="CJ5" s="29">
        <v>24</v>
      </c>
      <c r="CK5" s="29">
        <v>24</v>
      </c>
      <c r="CL5" s="29">
        <v>24</v>
      </c>
      <c r="CM5" s="29">
        <v>24</v>
      </c>
      <c r="CN5" s="29">
        <v>24</v>
      </c>
      <c r="CO5" s="29">
        <v>24</v>
      </c>
      <c r="CP5" s="28">
        <v>24</v>
      </c>
      <c r="CQ5" s="28">
        <v>24</v>
      </c>
      <c r="CR5" s="28">
        <v>24</v>
      </c>
      <c r="CS5" s="28">
        <v>24</v>
      </c>
      <c r="CT5" s="28">
        <v>24</v>
      </c>
      <c r="CU5" s="28">
        <v>24</v>
      </c>
      <c r="CV5" s="28">
        <v>24</v>
      </c>
      <c r="CW5" s="29">
        <v>24</v>
      </c>
      <c r="CX5" s="29">
        <v>24</v>
      </c>
      <c r="CY5" s="29">
        <v>24</v>
      </c>
      <c r="CZ5" s="29">
        <v>24</v>
      </c>
      <c r="DA5" s="29">
        <v>24</v>
      </c>
      <c r="DB5" s="29">
        <v>24</v>
      </c>
      <c r="DC5" s="29">
        <v>24</v>
      </c>
      <c r="DD5" s="29">
        <v>24</v>
      </c>
      <c r="DE5" s="29">
        <v>24</v>
      </c>
      <c r="DF5" s="29">
        <v>24</v>
      </c>
      <c r="DG5" s="29">
        <v>24</v>
      </c>
      <c r="DH5" s="29">
        <v>24</v>
      </c>
      <c r="DI5" s="29">
        <v>24</v>
      </c>
      <c r="DJ5" s="29">
        <v>24</v>
      </c>
      <c r="DK5" s="29">
        <v>24</v>
      </c>
      <c r="DL5" s="29">
        <v>22.28</v>
      </c>
      <c r="DM5" s="29">
        <v>0</v>
      </c>
      <c r="DN5" s="29">
        <v>0</v>
      </c>
      <c r="DO5" s="29">
        <v>0</v>
      </c>
      <c r="DP5" s="29">
        <v>0</v>
      </c>
      <c r="DQ5" s="29">
        <v>0</v>
      </c>
      <c r="DR5" s="29">
        <v>0</v>
      </c>
      <c r="DS5" s="29">
        <v>5.77</v>
      </c>
      <c r="DT5" s="29">
        <v>0</v>
      </c>
      <c r="DU5" s="29">
        <v>0</v>
      </c>
      <c r="DV5" s="29">
        <v>0</v>
      </c>
      <c r="DW5" s="29">
        <f>(23-7)+(8/60)</f>
        <v>16.133333333333333</v>
      </c>
      <c r="DX5" s="29">
        <v>3.58</v>
      </c>
      <c r="DY5" s="29">
        <v>0</v>
      </c>
      <c r="DZ5" s="29">
        <v>0</v>
      </c>
      <c r="EA5" s="29">
        <v>0</v>
      </c>
      <c r="EB5" s="29">
        <v>0</v>
      </c>
      <c r="EC5" s="29">
        <v>0</v>
      </c>
      <c r="ED5" s="29">
        <v>0</v>
      </c>
      <c r="EE5" s="29">
        <v>0</v>
      </c>
      <c r="EF5" s="29">
        <v>0</v>
      </c>
      <c r="EG5" s="29">
        <v>0</v>
      </c>
      <c r="EH5" s="29">
        <v>0</v>
      </c>
      <c r="EI5" s="29">
        <v>0</v>
      </c>
      <c r="EJ5" s="29">
        <v>0</v>
      </c>
      <c r="EK5" s="29">
        <v>0</v>
      </c>
      <c r="EL5" s="29">
        <v>0</v>
      </c>
      <c r="EM5" s="29">
        <v>0</v>
      </c>
      <c r="EN5" s="29">
        <v>0</v>
      </c>
      <c r="EO5" s="29">
        <v>0</v>
      </c>
      <c r="EP5" s="29">
        <v>0</v>
      </c>
      <c r="EQ5" s="29">
        <v>0</v>
      </c>
      <c r="ER5" s="29">
        <v>0</v>
      </c>
      <c r="ES5" s="29">
        <v>0</v>
      </c>
      <c r="ET5" s="29">
        <v>0</v>
      </c>
      <c r="EU5" s="29">
        <v>0</v>
      </c>
      <c r="EV5" s="29">
        <v>0</v>
      </c>
      <c r="EW5" s="29">
        <v>0</v>
      </c>
      <c r="EX5" s="29">
        <v>0</v>
      </c>
      <c r="EY5" s="29">
        <v>0</v>
      </c>
      <c r="EZ5" s="29">
        <v>0</v>
      </c>
      <c r="FA5" s="29">
        <v>0</v>
      </c>
      <c r="FB5" s="29">
        <v>0</v>
      </c>
      <c r="FC5" s="29">
        <v>0</v>
      </c>
      <c r="FD5" s="29">
        <v>0</v>
      </c>
      <c r="FE5" s="29">
        <v>0</v>
      </c>
      <c r="FF5" s="29">
        <v>0</v>
      </c>
      <c r="FG5" s="29">
        <v>0</v>
      </c>
      <c r="FH5" s="29">
        <v>0</v>
      </c>
      <c r="FI5" s="29">
        <v>0</v>
      </c>
      <c r="FJ5" s="29">
        <v>0</v>
      </c>
      <c r="FK5" s="29">
        <v>0</v>
      </c>
      <c r="FL5" s="29">
        <v>0</v>
      </c>
      <c r="FM5" s="29">
        <v>0</v>
      </c>
      <c r="FN5" s="29">
        <v>0</v>
      </c>
      <c r="FO5" s="29">
        <v>0</v>
      </c>
      <c r="FP5" s="29">
        <v>0</v>
      </c>
      <c r="FQ5" s="29">
        <v>0</v>
      </c>
      <c r="FR5" s="29">
        <v>0</v>
      </c>
      <c r="FS5" s="29">
        <v>0</v>
      </c>
      <c r="FT5" s="29">
        <v>0</v>
      </c>
      <c r="FU5" s="29">
        <v>0</v>
      </c>
      <c r="FV5" s="29">
        <v>0</v>
      </c>
      <c r="FW5" s="29">
        <v>0</v>
      </c>
      <c r="FX5" s="29">
        <v>0</v>
      </c>
      <c r="FY5" s="29">
        <v>0</v>
      </c>
      <c r="FZ5" s="29">
        <v>0</v>
      </c>
      <c r="GA5" s="29">
        <v>0</v>
      </c>
      <c r="GB5" s="29">
        <v>0</v>
      </c>
      <c r="GC5" s="29">
        <v>0</v>
      </c>
      <c r="GD5" s="29">
        <v>0</v>
      </c>
      <c r="GE5" s="29">
        <v>0</v>
      </c>
      <c r="GF5" s="29">
        <v>0</v>
      </c>
      <c r="GG5" s="29">
        <v>0</v>
      </c>
      <c r="GH5" s="29">
        <v>0</v>
      </c>
      <c r="GI5" s="29">
        <v>0</v>
      </c>
      <c r="GJ5" s="29">
        <v>0</v>
      </c>
      <c r="GK5" s="29">
        <v>0</v>
      </c>
      <c r="GL5" s="29">
        <v>0</v>
      </c>
      <c r="GM5" s="29">
        <v>0</v>
      </c>
      <c r="GN5" s="29">
        <v>0</v>
      </c>
      <c r="GO5" s="29">
        <f>15+(48/60)</f>
        <v>15.8</v>
      </c>
      <c r="GP5" s="29">
        <v>0.2</v>
      </c>
      <c r="GQ5" s="29">
        <v>0</v>
      </c>
      <c r="GR5" s="29">
        <v>0</v>
      </c>
      <c r="GS5" s="29">
        <v>0</v>
      </c>
      <c r="GT5" s="29">
        <v>0</v>
      </c>
      <c r="GU5" s="29">
        <v>0</v>
      </c>
      <c r="GV5" s="29">
        <v>0</v>
      </c>
      <c r="GW5" s="29">
        <v>0</v>
      </c>
      <c r="GX5" s="29">
        <v>0</v>
      </c>
      <c r="GY5" s="29">
        <v>0</v>
      </c>
      <c r="GZ5" s="29">
        <v>0</v>
      </c>
      <c r="HA5" s="29">
        <v>0</v>
      </c>
      <c r="HB5" s="29">
        <v>0</v>
      </c>
      <c r="HC5" s="29">
        <v>0</v>
      </c>
      <c r="HD5" s="29">
        <v>0</v>
      </c>
      <c r="HE5" s="29">
        <v>0</v>
      </c>
      <c r="HF5" s="29">
        <v>0</v>
      </c>
      <c r="HG5" s="29">
        <v>0</v>
      </c>
      <c r="HH5" s="29">
        <v>0</v>
      </c>
      <c r="HI5" s="29">
        <v>0</v>
      </c>
      <c r="HJ5" s="29">
        <v>0</v>
      </c>
      <c r="HK5" s="29">
        <v>0</v>
      </c>
      <c r="HL5" s="29">
        <v>0</v>
      </c>
      <c r="HM5" s="29">
        <v>0</v>
      </c>
      <c r="HN5" s="29">
        <v>0</v>
      </c>
      <c r="HO5" s="29">
        <v>0</v>
      </c>
      <c r="HP5" s="29">
        <v>0</v>
      </c>
      <c r="HQ5" s="29">
        <v>0</v>
      </c>
      <c r="HR5" s="29">
        <v>0</v>
      </c>
      <c r="HS5" s="29">
        <v>0</v>
      </c>
      <c r="HT5" s="29">
        <v>0</v>
      </c>
      <c r="HU5" s="29">
        <v>0</v>
      </c>
      <c r="HV5" s="29">
        <v>0</v>
      </c>
      <c r="HW5" s="29">
        <v>0</v>
      </c>
      <c r="HX5" s="29">
        <v>0</v>
      </c>
      <c r="HY5" s="29">
        <v>0</v>
      </c>
      <c r="HZ5" s="29">
        <v>0</v>
      </c>
      <c r="IA5" s="29">
        <v>0</v>
      </c>
      <c r="IB5" s="29">
        <v>0</v>
      </c>
      <c r="IC5" s="29">
        <v>0</v>
      </c>
      <c r="ID5" s="29">
        <v>0</v>
      </c>
      <c r="IE5" s="29">
        <v>0</v>
      </c>
      <c r="IF5" s="29">
        <v>0</v>
      </c>
      <c r="IG5" s="29">
        <v>0</v>
      </c>
      <c r="IH5" s="29">
        <v>0</v>
      </c>
      <c r="II5" s="29">
        <v>0</v>
      </c>
      <c r="IJ5" s="29">
        <v>0</v>
      </c>
      <c r="IK5" s="29">
        <v>0</v>
      </c>
      <c r="IL5" s="29">
        <v>0</v>
      </c>
      <c r="IM5" s="29">
        <v>0</v>
      </c>
      <c r="IN5" s="29">
        <v>0</v>
      </c>
      <c r="IO5" s="29">
        <v>0</v>
      </c>
      <c r="IP5" s="29">
        <v>0</v>
      </c>
      <c r="IQ5" s="29">
        <v>0</v>
      </c>
      <c r="IR5" s="29">
        <v>0</v>
      </c>
      <c r="IS5" s="29">
        <v>0</v>
      </c>
      <c r="IT5" s="29">
        <v>0</v>
      </c>
      <c r="IU5" s="29">
        <v>0</v>
      </c>
      <c r="IV5" s="29">
        <v>0</v>
      </c>
      <c r="IW5" s="29">
        <v>0</v>
      </c>
      <c r="IX5" s="29">
        <v>0</v>
      </c>
      <c r="IY5" s="29">
        <v>0</v>
      </c>
      <c r="IZ5" s="29">
        <v>0</v>
      </c>
      <c r="JA5" s="29">
        <v>0</v>
      </c>
      <c r="JB5" s="29">
        <v>0</v>
      </c>
      <c r="JC5" s="29">
        <v>0</v>
      </c>
      <c r="JD5" s="29">
        <v>0</v>
      </c>
      <c r="JE5" s="29">
        <v>0</v>
      </c>
      <c r="JF5" s="29">
        <v>0</v>
      </c>
      <c r="JG5" s="29">
        <v>0</v>
      </c>
      <c r="JH5" s="29">
        <v>0</v>
      </c>
      <c r="JI5" s="29">
        <v>0</v>
      </c>
      <c r="JJ5" s="29">
        <v>0</v>
      </c>
      <c r="JK5" s="29">
        <v>0</v>
      </c>
      <c r="JL5" s="29">
        <v>0</v>
      </c>
      <c r="JM5" s="29">
        <v>0</v>
      </c>
      <c r="JN5" s="29">
        <v>0</v>
      </c>
      <c r="JO5" s="29">
        <v>0</v>
      </c>
      <c r="JP5" s="29">
        <v>0</v>
      </c>
      <c r="JQ5" s="29">
        <v>0</v>
      </c>
      <c r="JR5" s="29">
        <v>0</v>
      </c>
      <c r="JS5" s="29">
        <v>0</v>
      </c>
      <c r="JT5" s="29">
        <v>0</v>
      </c>
      <c r="JU5" s="29">
        <v>0</v>
      </c>
      <c r="JV5" s="29">
        <v>0</v>
      </c>
      <c r="JW5" s="29">
        <v>0</v>
      </c>
      <c r="JX5" s="29">
        <v>0</v>
      </c>
      <c r="JY5" s="29">
        <v>0</v>
      </c>
      <c r="JZ5" s="29">
        <v>0</v>
      </c>
      <c r="KA5" s="29">
        <v>0</v>
      </c>
      <c r="KB5" s="29">
        <v>13.12</v>
      </c>
      <c r="KC5" s="29">
        <v>0</v>
      </c>
      <c r="KD5" s="29">
        <v>0</v>
      </c>
      <c r="KE5" s="29">
        <v>0</v>
      </c>
      <c r="KF5" s="29">
        <v>0</v>
      </c>
      <c r="KG5" s="29">
        <v>0</v>
      </c>
      <c r="KH5" s="29">
        <v>0</v>
      </c>
      <c r="KI5" s="29">
        <v>0</v>
      </c>
      <c r="KJ5" s="29">
        <v>0</v>
      </c>
      <c r="KK5" s="29">
        <v>0</v>
      </c>
      <c r="KL5" s="29">
        <v>0</v>
      </c>
      <c r="KM5" s="29">
        <v>0</v>
      </c>
      <c r="KN5" s="29">
        <v>0</v>
      </c>
      <c r="KO5" s="29">
        <v>0</v>
      </c>
      <c r="KP5" s="29">
        <v>0</v>
      </c>
      <c r="KQ5" s="29">
        <v>0</v>
      </c>
      <c r="KR5" s="29">
        <v>0</v>
      </c>
      <c r="KS5" s="29">
        <v>0</v>
      </c>
      <c r="KT5" s="29">
        <v>0</v>
      </c>
      <c r="KU5" s="29">
        <v>0</v>
      </c>
      <c r="KV5" s="29">
        <v>0</v>
      </c>
      <c r="KW5" s="29">
        <v>0</v>
      </c>
      <c r="KX5" s="29">
        <v>0</v>
      </c>
      <c r="KY5" s="29">
        <v>0</v>
      </c>
      <c r="KZ5" s="29">
        <v>0</v>
      </c>
      <c r="LA5" s="29">
        <v>0</v>
      </c>
      <c r="LB5" s="29">
        <v>0</v>
      </c>
      <c r="LC5" s="29">
        <v>0</v>
      </c>
      <c r="LD5" s="29">
        <v>0</v>
      </c>
      <c r="LE5" s="29">
        <v>0</v>
      </c>
      <c r="LF5" s="29">
        <v>0</v>
      </c>
      <c r="LG5" s="29">
        <v>0</v>
      </c>
      <c r="LH5" s="29">
        <v>0</v>
      </c>
      <c r="LI5" s="29">
        <v>0</v>
      </c>
      <c r="LJ5" s="29">
        <v>0</v>
      </c>
      <c r="LK5" s="29">
        <v>0</v>
      </c>
      <c r="LL5" s="29">
        <v>0</v>
      </c>
      <c r="LM5" s="29">
        <v>0</v>
      </c>
      <c r="LN5" s="29">
        <v>0</v>
      </c>
      <c r="LO5" s="29">
        <v>0</v>
      </c>
      <c r="LP5" s="29">
        <v>0</v>
      </c>
      <c r="LQ5" s="29">
        <v>0</v>
      </c>
      <c r="LR5" s="29">
        <v>0</v>
      </c>
      <c r="LS5" s="29">
        <v>0</v>
      </c>
      <c r="LT5" s="29">
        <v>0</v>
      </c>
      <c r="LU5" s="29">
        <v>0</v>
      </c>
      <c r="LV5" s="29">
        <v>0</v>
      </c>
      <c r="LW5" s="29">
        <v>0</v>
      </c>
      <c r="LX5" s="29">
        <v>0</v>
      </c>
      <c r="LY5" s="29">
        <v>0</v>
      </c>
      <c r="LZ5" s="29">
        <v>0</v>
      </c>
      <c r="MA5" s="29">
        <v>0</v>
      </c>
      <c r="MB5" s="29">
        <v>0</v>
      </c>
      <c r="MC5" s="29">
        <v>0</v>
      </c>
      <c r="MD5" s="29">
        <v>0</v>
      </c>
      <c r="ME5" s="29">
        <v>0</v>
      </c>
      <c r="MF5" s="29">
        <v>17.75</v>
      </c>
      <c r="MG5" s="29">
        <f>47/60</f>
        <v>0.78333333333333333</v>
      </c>
      <c r="MH5" s="29">
        <v>0</v>
      </c>
      <c r="MI5" s="29">
        <v>0</v>
      </c>
      <c r="MJ5" s="29">
        <v>0</v>
      </c>
      <c r="MK5" s="29">
        <v>0</v>
      </c>
      <c r="ML5" s="29">
        <v>0</v>
      </c>
      <c r="MM5" s="29">
        <v>0</v>
      </c>
      <c r="MN5" s="29">
        <v>0</v>
      </c>
      <c r="MO5" s="29">
        <v>0</v>
      </c>
      <c r="MP5" s="29">
        <v>0</v>
      </c>
      <c r="MQ5" s="29">
        <v>0</v>
      </c>
      <c r="MR5" s="29">
        <v>0</v>
      </c>
      <c r="MS5" s="29">
        <v>0</v>
      </c>
      <c r="MT5" s="29">
        <v>0</v>
      </c>
      <c r="MU5" s="29">
        <v>0</v>
      </c>
      <c r="MV5" s="29">
        <v>0</v>
      </c>
      <c r="MW5" s="29">
        <v>0</v>
      </c>
      <c r="MX5" s="29">
        <v>0</v>
      </c>
      <c r="MY5" s="29">
        <v>0</v>
      </c>
      <c r="MZ5" s="29">
        <v>0</v>
      </c>
      <c r="NA5" s="29">
        <v>0</v>
      </c>
      <c r="NB5" s="29">
        <v>3.07</v>
      </c>
    </row>
    <row r="6" spans="1:366" x14ac:dyDescent="0.2">
      <c r="A6" s="12"/>
      <c r="B6" s="13" t="s">
        <v>14</v>
      </c>
      <c r="C6" s="29">
        <v>0</v>
      </c>
      <c r="D6" s="29">
        <v>0</v>
      </c>
      <c r="E6" s="29">
        <v>0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v>0</v>
      </c>
      <c r="L6" s="29">
        <v>0</v>
      </c>
      <c r="M6" s="29">
        <v>0.08</v>
      </c>
      <c r="N6" s="29">
        <v>0</v>
      </c>
      <c r="O6" s="29">
        <v>0.18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29">
        <v>0</v>
      </c>
      <c r="X6" s="29">
        <v>0</v>
      </c>
      <c r="Y6" s="29">
        <v>0</v>
      </c>
      <c r="Z6" s="29">
        <v>0</v>
      </c>
      <c r="AA6" s="29">
        <v>0</v>
      </c>
      <c r="AB6" s="29">
        <v>0</v>
      </c>
      <c r="AC6" s="29">
        <v>0</v>
      </c>
      <c r="AD6" s="29">
        <v>0</v>
      </c>
      <c r="AE6" s="29">
        <v>0</v>
      </c>
      <c r="AF6" s="29">
        <v>0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0</v>
      </c>
      <c r="AN6" s="29">
        <v>0</v>
      </c>
      <c r="AO6" s="29">
        <v>0</v>
      </c>
      <c r="AP6" s="29">
        <v>0</v>
      </c>
      <c r="AQ6" s="29">
        <v>0</v>
      </c>
      <c r="AR6" s="29">
        <v>0</v>
      </c>
      <c r="AS6" s="29">
        <v>0</v>
      </c>
      <c r="AT6" s="29">
        <v>0</v>
      </c>
      <c r="AU6" s="29">
        <v>0</v>
      </c>
      <c r="AV6" s="29">
        <v>0</v>
      </c>
      <c r="AW6" s="29">
        <v>0</v>
      </c>
      <c r="AX6" s="29">
        <v>0</v>
      </c>
      <c r="AY6" s="29">
        <v>0</v>
      </c>
      <c r="AZ6" s="29">
        <v>0</v>
      </c>
      <c r="BA6" s="29">
        <v>0</v>
      </c>
      <c r="BB6" s="29">
        <v>0</v>
      </c>
      <c r="BC6" s="29">
        <v>0</v>
      </c>
      <c r="BD6" s="29">
        <v>0</v>
      </c>
      <c r="BE6" s="29">
        <v>0</v>
      </c>
      <c r="BF6" s="29">
        <v>0</v>
      </c>
      <c r="BG6" s="29">
        <v>0</v>
      </c>
      <c r="BH6" s="29">
        <v>0</v>
      </c>
      <c r="BI6" s="29">
        <v>0</v>
      </c>
      <c r="BJ6" s="29">
        <v>0</v>
      </c>
      <c r="BK6" s="29">
        <v>0</v>
      </c>
      <c r="BL6" s="29">
        <v>0</v>
      </c>
      <c r="BM6" s="29">
        <v>0</v>
      </c>
      <c r="BN6" s="29">
        <v>0</v>
      </c>
      <c r="BO6" s="29">
        <v>0</v>
      </c>
      <c r="BP6" s="29">
        <v>0</v>
      </c>
      <c r="BQ6" s="29">
        <v>0</v>
      </c>
      <c r="BR6" s="29">
        <v>0</v>
      </c>
      <c r="BS6" s="29">
        <v>0</v>
      </c>
      <c r="BT6" s="29">
        <v>0</v>
      </c>
      <c r="BU6" s="29">
        <v>0</v>
      </c>
      <c r="BV6" s="29">
        <v>0</v>
      </c>
      <c r="BW6" s="29">
        <v>0</v>
      </c>
      <c r="BX6" s="29">
        <v>0</v>
      </c>
      <c r="BY6" s="29">
        <v>0</v>
      </c>
      <c r="BZ6" s="29">
        <v>0</v>
      </c>
      <c r="CA6" s="29">
        <v>0</v>
      </c>
      <c r="CB6" s="29">
        <v>0</v>
      </c>
      <c r="CC6" s="29">
        <v>0</v>
      </c>
      <c r="CD6" s="29">
        <v>0</v>
      </c>
      <c r="CE6" s="29">
        <v>0</v>
      </c>
      <c r="CF6" s="29">
        <v>0</v>
      </c>
      <c r="CG6" s="29">
        <v>0</v>
      </c>
      <c r="CH6" s="29">
        <v>0</v>
      </c>
      <c r="CI6" s="29">
        <v>0</v>
      </c>
      <c r="CJ6" s="29">
        <v>0</v>
      </c>
      <c r="CK6" s="29">
        <v>0</v>
      </c>
      <c r="CL6" s="29">
        <v>0</v>
      </c>
      <c r="CM6" s="29">
        <v>0</v>
      </c>
      <c r="CN6" s="29">
        <v>0</v>
      </c>
      <c r="CO6" s="29">
        <v>0</v>
      </c>
      <c r="CP6" s="29">
        <v>0</v>
      </c>
      <c r="CQ6" s="29">
        <v>0</v>
      </c>
      <c r="CR6" s="29">
        <v>0</v>
      </c>
      <c r="CS6" s="29">
        <v>0</v>
      </c>
      <c r="CT6" s="29">
        <v>0</v>
      </c>
      <c r="CU6" s="29">
        <v>0</v>
      </c>
      <c r="CV6" s="29">
        <v>0</v>
      </c>
      <c r="CW6" s="29">
        <v>0</v>
      </c>
      <c r="CX6" s="29">
        <v>0</v>
      </c>
      <c r="CY6" s="29">
        <v>0</v>
      </c>
      <c r="CZ6" s="29">
        <v>0</v>
      </c>
      <c r="DA6" s="29">
        <v>0</v>
      </c>
      <c r="DB6" s="29">
        <v>0</v>
      </c>
      <c r="DC6" s="29">
        <v>0</v>
      </c>
      <c r="DD6" s="29">
        <v>0</v>
      </c>
      <c r="DE6" s="29">
        <v>0</v>
      </c>
      <c r="DF6" s="29">
        <v>0</v>
      </c>
      <c r="DG6" s="29">
        <v>0</v>
      </c>
      <c r="DH6" s="29">
        <v>0</v>
      </c>
      <c r="DI6" s="29">
        <v>0</v>
      </c>
      <c r="DJ6" s="29">
        <v>0</v>
      </c>
      <c r="DK6" s="29">
        <v>0</v>
      </c>
      <c r="DL6" s="29">
        <v>0</v>
      </c>
      <c r="DM6" s="29">
        <v>0</v>
      </c>
      <c r="DN6" s="29">
        <v>0</v>
      </c>
      <c r="DO6" s="29">
        <v>0</v>
      </c>
      <c r="DP6" s="29">
        <v>0</v>
      </c>
      <c r="DQ6" s="29">
        <v>0</v>
      </c>
      <c r="DR6" s="29">
        <v>0</v>
      </c>
      <c r="DS6" s="29">
        <v>0</v>
      </c>
      <c r="DT6" s="29">
        <v>0</v>
      </c>
      <c r="DU6" s="29">
        <v>0</v>
      </c>
      <c r="DV6" s="29">
        <v>0</v>
      </c>
      <c r="DW6" s="29">
        <v>0</v>
      </c>
      <c r="DX6" s="29">
        <v>0</v>
      </c>
      <c r="DY6" s="29">
        <v>0</v>
      </c>
      <c r="DZ6" s="29">
        <v>0</v>
      </c>
      <c r="EA6" s="29">
        <v>0</v>
      </c>
      <c r="EB6" s="29">
        <v>0</v>
      </c>
      <c r="EC6" s="29">
        <v>0</v>
      </c>
      <c r="ED6" s="29">
        <v>0</v>
      </c>
      <c r="EE6" s="29">
        <v>0</v>
      </c>
      <c r="EF6" s="29">
        <v>0</v>
      </c>
      <c r="EG6" s="29">
        <v>0</v>
      </c>
      <c r="EH6" s="29">
        <v>0</v>
      </c>
      <c r="EI6" s="29">
        <v>0</v>
      </c>
      <c r="EJ6" s="29">
        <v>0</v>
      </c>
      <c r="EK6" s="29">
        <v>0</v>
      </c>
      <c r="EL6" s="29">
        <v>0</v>
      </c>
      <c r="EM6" s="29">
        <v>0</v>
      </c>
      <c r="EN6" s="29">
        <v>0</v>
      </c>
      <c r="EO6" s="29">
        <v>0</v>
      </c>
      <c r="EP6" s="29">
        <v>0</v>
      </c>
      <c r="EQ6" s="29">
        <v>0</v>
      </c>
      <c r="ER6" s="29">
        <v>0</v>
      </c>
      <c r="ES6" s="29">
        <v>0</v>
      </c>
      <c r="ET6" s="29">
        <v>0</v>
      </c>
      <c r="EU6" s="29">
        <v>0</v>
      </c>
      <c r="EV6" s="29">
        <v>0</v>
      </c>
      <c r="EW6" s="29">
        <v>0</v>
      </c>
      <c r="EX6" s="29">
        <v>0</v>
      </c>
      <c r="EY6" s="29">
        <v>0</v>
      </c>
      <c r="EZ6" s="29">
        <v>0</v>
      </c>
      <c r="FA6" s="29">
        <v>0</v>
      </c>
      <c r="FB6" s="29">
        <v>0</v>
      </c>
      <c r="FC6" s="29">
        <v>0</v>
      </c>
      <c r="FD6" s="29">
        <v>0</v>
      </c>
      <c r="FE6" s="29">
        <v>0</v>
      </c>
      <c r="FF6" s="29">
        <v>0</v>
      </c>
      <c r="FG6" s="29">
        <v>0</v>
      </c>
      <c r="FH6" s="29">
        <v>0</v>
      </c>
      <c r="FI6" s="29">
        <v>0</v>
      </c>
      <c r="FJ6" s="29">
        <v>0</v>
      </c>
      <c r="FK6" s="29">
        <v>0</v>
      </c>
      <c r="FL6" s="29">
        <v>0</v>
      </c>
      <c r="FM6" s="29">
        <v>0</v>
      </c>
      <c r="FN6" s="29">
        <v>0</v>
      </c>
      <c r="FO6" s="29">
        <v>0</v>
      </c>
      <c r="FP6" s="29">
        <v>0</v>
      </c>
      <c r="FQ6" s="29">
        <v>0</v>
      </c>
      <c r="FR6" s="29">
        <v>0</v>
      </c>
      <c r="FS6" s="29">
        <v>0.05</v>
      </c>
      <c r="FT6" s="29">
        <v>0</v>
      </c>
      <c r="FU6" s="29">
        <v>0</v>
      </c>
      <c r="FV6" s="29">
        <v>0</v>
      </c>
      <c r="FW6" s="29">
        <v>0</v>
      </c>
      <c r="FX6" s="29">
        <v>0</v>
      </c>
      <c r="FY6" s="29">
        <v>0</v>
      </c>
      <c r="FZ6" s="29">
        <v>0</v>
      </c>
      <c r="GA6" s="29">
        <v>0</v>
      </c>
      <c r="GB6" s="29">
        <v>0</v>
      </c>
      <c r="GC6" s="29">
        <v>0</v>
      </c>
      <c r="GD6" s="29">
        <v>0</v>
      </c>
      <c r="GE6" s="29">
        <v>0</v>
      </c>
      <c r="GF6" s="29">
        <v>0.03</v>
      </c>
      <c r="GG6" s="29">
        <v>0</v>
      </c>
      <c r="GH6" s="29">
        <v>0</v>
      </c>
      <c r="GI6" s="29">
        <v>0</v>
      </c>
      <c r="GJ6" s="29">
        <v>0</v>
      </c>
      <c r="GK6" s="29">
        <v>0</v>
      </c>
      <c r="GL6" s="29">
        <v>0</v>
      </c>
      <c r="GM6" s="29">
        <v>0</v>
      </c>
      <c r="GN6" s="29">
        <v>0.17</v>
      </c>
      <c r="GO6" s="29">
        <v>0</v>
      </c>
      <c r="GP6" s="29">
        <v>0</v>
      </c>
      <c r="GQ6" s="29">
        <v>0</v>
      </c>
      <c r="GR6" s="29">
        <v>0</v>
      </c>
      <c r="GS6" s="29">
        <v>0</v>
      </c>
      <c r="GT6" s="29">
        <v>0</v>
      </c>
      <c r="GU6" s="29">
        <v>0</v>
      </c>
      <c r="GV6" s="29">
        <v>0</v>
      </c>
      <c r="GW6" s="29">
        <v>0</v>
      </c>
      <c r="GX6" s="29">
        <v>0</v>
      </c>
      <c r="GY6" s="29">
        <v>0</v>
      </c>
      <c r="GZ6" s="29">
        <v>0</v>
      </c>
      <c r="HA6" s="29">
        <v>0</v>
      </c>
      <c r="HB6" s="29">
        <v>0</v>
      </c>
      <c r="HC6" s="29">
        <v>0</v>
      </c>
      <c r="HD6" s="29">
        <v>0</v>
      </c>
      <c r="HE6" s="29">
        <v>0</v>
      </c>
      <c r="HF6" s="29">
        <v>0</v>
      </c>
      <c r="HG6" s="29">
        <v>0</v>
      </c>
      <c r="HH6" s="29">
        <v>0</v>
      </c>
      <c r="HI6" s="29">
        <v>0</v>
      </c>
      <c r="HJ6" s="29">
        <v>0</v>
      </c>
      <c r="HK6" s="29">
        <v>3.5</v>
      </c>
      <c r="HL6" s="29">
        <v>0</v>
      </c>
      <c r="HM6" s="29">
        <v>0</v>
      </c>
      <c r="HN6" s="29">
        <v>0</v>
      </c>
      <c r="HO6" s="29">
        <v>0</v>
      </c>
      <c r="HP6" s="29">
        <v>0</v>
      </c>
      <c r="HQ6" s="29">
        <v>0</v>
      </c>
      <c r="HR6" s="29">
        <v>0</v>
      </c>
      <c r="HS6" s="29">
        <v>6.58</v>
      </c>
      <c r="HT6" s="29">
        <v>0</v>
      </c>
      <c r="HU6" s="29">
        <v>0</v>
      </c>
      <c r="HV6" s="29">
        <v>0</v>
      </c>
      <c r="HW6" s="29">
        <v>0</v>
      </c>
      <c r="HX6" s="29">
        <v>0</v>
      </c>
      <c r="HY6" s="29">
        <v>0</v>
      </c>
      <c r="HZ6" s="29">
        <v>0</v>
      </c>
      <c r="IA6" s="29">
        <v>0</v>
      </c>
      <c r="IB6" s="29">
        <v>0</v>
      </c>
      <c r="IC6" s="29">
        <v>0</v>
      </c>
      <c r="ID6" s="29">
        <v>0</v>
      </c>
      <c r="IE6" s="29">
        <v>0</v>
      </c>
      <c r="IF6" s="29">
        <v>0</v>
      </c>
      <c r="IG6" s="29">
        <v>0</v>
      </c>
      <c r="IH6" s="29">
        <v>0</v>
      </c>
      <c r="II6" s="29">
        <v>0</v>
      </c>
      <c r="IJ6" s="29">
        <v>0</v>
      </c>
      <c r="IK6" s="29">
        <v>0</v>
      </c>
      <c r="IL6" s="29">
        <v>0</v>
      </c>
      <c r="IM6" s="29">
        <v>0</v>
      </c>
      <c r="IN6" s="29">
        <v>0</v>
      </c>
      <c r="IO6" s="29">
        <v>0</v>
      </c>
      <c r="IP6" s="29">
        <v>0</v>
      </c>
      <c r="IQ6" s="29">
        <v>0</v>
      </c>
      <c r="IR6" s="29">
        <v>0</v>
      </c>
      <c r="IS6" s="29">
        <v>0</v>
      </c>
      <c r="IT6" s="29">
        <v>0</v>
      </c>
      <c r="IU6" s="29">
        <v>0</v>
      </c>
      <c r="IV6" s="29">
        <v>0</v>
      </c>
      <c r="IW6" s="29">
        <v>0</v>
      </c>
      <c r="IX6" s="29">
        <v>0</v>
      </c>
      <c r="IY6" s="29">
        <v>0</v>
      </c>
      <c r="IZ6" s="29">
        <v>0</v>
      </c>
      <c r="JA6" s="29">
        <v>0</v>
      </c>
      <c r="JB6" s="29">
        <v>0</v>
      </c>
      <c r="JC6" s="29">
        <v>0</v>
      </c>
      <c r="JD6" s="29">
        <v>0</v>
      </c>
      <c r="JE6" s="29">
        <v>0</v>
      </c>
      <c r="JF6" s="29">
        <v>0</v>
      </c>
      <c r="JG6" s="29">
        <v>0</v>
      </c>
      <c r="JH6" s="29">
        <v>0</v>
      </c>
      <c r="JI6" s="29">
        <v>0</v>
      </c>
      <c r="JJ6" s="29">
        <v>0</v>
      </c>
      <c r="JK6" s="29">
        <v>0</v>
      </c>
      <c r="JL6" s="29">
        <v>0</v>
      </c>
      <c r="JM6" s="29">
        <v>0</v>
      </c>
      <c r="JN6" s="29">
        <v>0</v>
      </c>
      <c r="JO6" s="29">
        <v>0</v>
      </c>
      <c r="JP6" s="29">
        <v>0</v>
      </c>
      <c r="JQ6" s="29">
        <v>0</v>
      </c>
      <c r="JR6" s="29">
        <v>0</v>
      </c>
      <c r="JS6" s="29">
        <v>0</v>
      </c>
      <c r="JT6" s="29">
        <v>0</v>
      </c>
      <c r="JU6" s="29">
        <v>0</v>
      </c>
      <c r="JV6" s="29">
        <v>0</v>
      </c>
      <c r="JW6" s="29">
        <v>0</v>
      </c>
      <c r="JX6" s="29">
        <v>0</v>
      </c>
      <c r="JY6" s="29">
        <v>0</v>
      </c>
      <c r="JZ6" s="29">
        <v>0</v>
      </c>
      <c r="KA6" s="29">
        <v>0</v>
      </c>
      <c r="KB6" s="29">
        <v>0</v>
      </c>
      <c r="KC6" s="29">
        <v>0</v>
      </c>
      <c r="KD6" s="29">
        <v>0</v>
      </c>
      <c r="KE6" s="29">
        <v>0</v>
      </c>
      <c r="KF6" s="29">
        <v>0</v>
      </c>
      <c r="KG6" s="29">
        <v>0</v>
      </c>
      <c r="KH6" s="29">
        <v>0</v>
      </c>
      <c r="KI6" s="29">
        <v>0</v>
      </c>
      <c r="KJ6" s="29">
        <v>0</v>
      </c>
      <c r="KK6" s="29">
        <v>0</v>
      </c>
      <c r="KL6" s="29">
        <v>0</v>
      </c>
      <c r="KM6" s="29">
        <v>0</v>
      </c>
      <c r="KN6" s="29">
        <v>0</v>
      </c>
      <c r="KO6" s="29">
        <v>0</v>
      </c>
      <c r="KP6" s="29">
        <v>0</v>
      </c>
      <c r="KQ6" s="29">
        <v>0</v>
      </c>
      <c r="KR6" s="29">
        <v>0</v>
      </c>
      <c r="KS6" s="29">
        <v>0</v>
      </c>
      <c r="KT6" s="29">
        <v>0</v>
      </c>
      <c r="KU6" s="29">
        <v>0</v>
      </c>
      <c r="KV6" s="29">
        <v>0</v>
      </c>
      <c r="KW6" s="29">
        <v>0</v>
      </c>
      <c r="KX6" s="29">
        <v>0</v>
      </c>
      <c r="KY6" s="29">
        <v>0</v>
      </c>
      <c r="KZ6" s="29">
        <v>0</v>
      </c>
      <c r="LA6" s="29">
        <v>0</v>
      </c>
      <c r="LB6" s="29">
        <v>0</v>
      </c>
      <c r="LC6" s="29">
        <v>0</v>
      </c>
      <c r="LD6" s="29">
        <v>0</v>
      </c>
      <c r="LE6" s="29">
        <v>0</v>
      </c>
      <c r="LF6" s="29">
        <v>0</v>
      </c>
      <c r="LG6" s="29">
        <v>0</v>
      </c>
      <c r="LH6" s="29">
        <v>0</v>
      </c>
      <c r="LI6" s="29">
        <v>0</v>
      </c>
      <c r="LJ6" s="29">
        <v>0</v>
      </c>
      <c r="LK6" s="29">
        <v>0</v>
      </c>
      <c r="LL6" s="29">
        <v>0</v>
      </c>
      <c r="LM6" s="29">
        <v>0</v>
      </c>
      <c r="LN6" s="29">
        <v>0</v>
      </c>
      <c r="LO6" s="29">
        <v>0</v>
      </c>
      <c r="LP6" s="29">
        <v>0</v>
      </c>
      <c r="LQ6" s="29">
        <v>0</v>
      </c>
      <c r="LR6" s="29">
        <v>0</v>
      </c>
      <c r="LS6" s="29">
        <v>0</v>
      </c>
      <c r="LT6" s="29">
        <v>0</v>
      </c>
      <c r="LU6" s="29">
        <v>0</v>
      </c>
      <c r="LV6" s="29">
        <v>0</v>
      </c>
      <c r="LW6" s="29">
        <v>0</v>
      </c>
      <c r="LX6" s="29">
        <v>0</v>
      </c>
      <c r="LY6" s="29">
        <v>0</v>
      </c>
      <c r="LZ6" s="29">
        <v>0</v>
      </c>
      <c r="MA6" s="29">
        <v>0</v>
      </c>
      <c r="MB6" s="29">
        <v>0</v>
      </c>
      <c r="MC6" s="29">
        <v>0</v>
      </c>
      <c r="MD6" s="29">
        <v>0</v>
      </c>
      <c r="ME6" s="29">
        <v>0.65</v>
      </c>
      <c r="MF6" s="29">
        <v>0</v>
      </c>
      <c r="MG6" s="29">
        <v>0</v>
      </c>
      <c r="MH6" s="29">
        <v>0</v>
      </c>
      <c r="MI6" s="29">
        <v>0</v>
      </c>
      <c r="MJ6" s="29">
        <v>0</v>
      </c>
      <c r="MK6" s="29">
        <v>0</v>
      </c>
      <c r="ML6" s="29">
        <v>0</v>
      </c>
      <c r="MM6" s="29">
        <v>0</v>
      </c>
      <c r="MN6" s="29">
        <v>0</v>
      </c>
      <c r="MO6" s="29">
        <v>0</v>
      </c>
      <c r="MP6" s="29">
        <v>0</v>
      </c>
      <c r="MQ6" s="29">
        <v>0</v>
      </c>
      <c r="MR6" s="29">
        <v>0</v>
      </c>
      <c r="MS6" s="29">
        <v>0</v>
      </c>
      <c r="MT6" s="29">
        <v>0</v>
      </c>
      <c r="MU6" s="29">
        <v>0</v>
      </c>
      <c r="MV6" s="29">
        <v>0</v>
      </c>
      <c r="MW6" s="29">
        <v>0</v>
      </c>
      <c r="MX6" s="29">
        <v>0</v>
      </c>
      <c r="MY6" s="29">
        <v>0</v>
      </c>
      <c r="MZ6" s="29">
        <v>0</v>
      </c>
      <c r="NA6" s="29">
        <v>0</v>
      </c>
      <c r="NB6" s="29">
        <v>0</v>
      </c>
    </row>
    <row r="7" spans="1:366" x14ac:dyDescent="0.2">
      <c r="A7" s="12"/>
      <c r="B7" s="13" t="s">
        <v>16</v>
      </c>
      <c r="C7" s="29">
        <v>0</v>
      </c>
      <c r="D7" s="29">
        <v>0</v>
      </c>
      <c r="E7" s="29">
        <v>0</v>
      </c>
      <c r="F7" s="29">
        <v>0</v>
      </c>
      <c r="G7" s="29">
        <v>0</v>
      </c>
      <c r="H7" s="29">
        <v>0</v>
      </c>
      <c r="I7" s="29">
        <v>0</v>
      </c>
      <c r="J7" s="29">
        <v>0</v>
      </c>
      <c r="K7" s="29">
        <v>0</v>
      </c>
      <c r="L7" s="29">
        <v>0</v>
      </c>
      <c r="M7" s="29">
        <v>0</v>
      </c>
      <c r="N7" s="29">
        <v>0</v>
      </c>
      <c r="O7" s="29">
        <v>0</v>
      </c>
      <c r="P7" s="29">
        <v>0</v>
      </c>
      <c r="Q7" s="29">
        <v>0</v>
      </c>
      <c r="R7" s="29">
        <v>0</v>
      </c>
      <c r="S7" s="29">
        <v>0</v>
      </c>
      <c r="T7" s="29">
        <v>0</v>
      </c>
      <c r="U7" s="29">
        <v>0</v>
      </c>
      <c r="V7" s="29">
        <v>0</v>
      </c>
      <c r="W7" s="29">
        <v>0</v>
      </c>
      <c r="X7" s="29">
        <v>0</v>
      </c>
      <c r="Y7" s="29">
        <v>0</v>
      </c>
      <c r="Z7" s="29">
        <v>0</v>
      </c>
      <c r="AA7" s="29">
        <v>0</v>
      </c>
      <c r="AB7" s="29">
        <v>0</v>
      </c>
      <c r="AC7" s="29">
        <v>0</v>
      </c>
      <c r="AD7" s="29">
        <v>0</v>
      </c>
      <c r="AE7" s="29">
        <v>0</v>
      </c>
      <c r="AF7" s="29">
        <v>0</v>
      </c>
      <c r="AG7" s="29">
        <v>0</v>
      </c>
      <c r="AH7" s="29">
        <v>0</v>
      </c>
      <c r="AI7" s="29">
        <v>0</v>
      </c>
      <c r="AJ7" s="29">
        <v>0</v>
      </c>
      <c r="AK7" s="29">
        <v>0</v>
      </c>
      <c r="AL7" s="29">
        <v>0</v>
      </c>
      <c r="AM7" s="29">
        <v>0</v>
      </c>
      <c r="AN7" s="29">
        <v>0</v>
      </c>
      <c r="AO7" s="29">
        <v>0</v>
      </c>
      <c r="AP7" s="29">
        <v>0</v>
      </c>
      <c r="AQ7" s="29">
        <v>0</v>
      </c>
      <c r="AR7" s="29">
        <v>0</v>
      </c>
      <c r="AS7" s="29">
        <v>0</v>
      </c>
      <c r="AT7" s="29">
        <v>0</v>
      </c>
      <c r="AU7" s="29">
        <v>0</v>
      </c>
      <c r="AV7" s="29">
        <v>0</v>
      </c>
      <c r="AW7" s="29">
        <v>0</v>
      </c>
      <c r="AX7" s="29">
        <v>0</v>
      </c>
      <c r="AY7" s="29">
        <v>0</v>
      </c>
      <c r="AZ7" s="29">
        <v>0</v>
      </c>
      <c r="BA7" s="29">
        <v>0</v>
      </c>
      <c r="BB7" s="29">
        <v>0</v>
      </c>
      <c r="BC7" s="29">
        <v>0</v>
      </c>
      <c r="BD7" s="29">
        <v>0</v>
      </c>
      <c r="BE7" s="29">
        <v>0</v>
      </c>
      <c r="BF7" s="29">
        <v>0</v>
      </c>
      <c r="BG7" s="29">
        <v>0</v>
      </c>
      <c r="BH7" s="29">
        <v>0</v>
      </c>
      <c r="BI7" s="29">
        <v>0</v>
      </c>
      <c r="BJ7" s="29">
        <v>0</v>
      </c>
      <c r="BK7" s="29">
        <v>0</v>
      </c>
      <c r="BL7" s="29">
        <v>0</v>
      </c>
      <c r="BM7" s="29">
        <v>0</v>
      </c>
      <c r="BN7" s="29">
        <v>0</v>
      </c>
      <c r="BO7" s="29">
        <v>0</v>
      </c>
      <c r="BP7" s="29">
        <v>0</v>
      </c>
      <c r="BQ7" s="29">
        <v>0</v>
      </c>
      <c r="BR7" s="29">
        <v>0</v>
      </c>
      <c r="BS7" s="29">
        <v>0</v>
      </c>
      <c r="BT7" s="29">
        <v>0</v>
      </c>
      <c r="BU7" s="29">
        <v>0</v>
      </c>
      <c r="BV7" s="29">
        <v>0</v>
      </c>
      <c r="BW7" s="29">
        <v>0</v>
      </c>
      <c r="BX7" s="29">
        <v>0</v>
      </c>
      <c r="BY7" s="29">
        <v>0</v>
      </c>
      <c r="BZ7" s="29">
        <v>0</v>
      </c>
      <c r="CA7" s="29">
        <v>0</v>
      </c>
      <c r="CB7" s="29">
        <v>0</v>
      </c>
      <c r="CC7" s="29">
        <v>0</v>
      </c>
      <c r="CD7" s="29">
        <v>0</v>
      </c>
      <c r="CE7" s="29">
        <v>0</v>
      </c>
      <c r="CF7" s="29">
        <v>0</v>
      </c>
      <c r="CG7" s="29">
        <v>0</v>
      </c>
      <c r="CH7" s="29">
        <v>0</v>
      </c>
      <c r="CI7" s="29">
        <v>0</v>
      </c>
      <c r="CJ7" s="29">
        <v>0</v>
      </c>
      <c r="CK7" s="29">
        <v>0</v>
      </c>
      <c r="CL7" s="29">
        <v>0</v>
      </c>
      <c r="CM7" s="29">
        <v>0</v>
      </c>
      <c r="CN7" s="29">
        <v>0</v>
      </c>
      <c r="CO7" s="29">
        <v>0</v>
      </c>
      <c r="CP7" s="29">
        <v>0</v>
      </c>
      <c r="CQ7" s="29">
        <v>0</v>
      </c>
      <c r="CR7" s="29">
        <v>0</v>
      </c>
      <c r="CS7" s="29">
        <v>0</v>
      </c>
      <c r="CT7" s="29">
        <v>0</v>
      </c>
      <c r="CU7" s="29">
        <v>0</v>
      </c>
      <c r="CV7" s="29">
        <v>0</v>
      </c>
      <c r="CW7" s="29">
        <v>0</v>
      </c>
      <c r="CX7" s="29">
        <v>0</v>
      </c>
      <c r="CY7" s="29">
        <v>0</v>
      </c>
      <c r="CZ7" s="29">
        <v>0</v>
      </c>
      <c r="DA7" s="29">
        <v>0</v>
      </c>
      <c r="DB7" s="29">
        <v>0</v>
      </c>
      <c r="DC7" s="29">
        <v>0</v>
      </c>
      <c r="DD7" s="29">
        <v>0</v>
      </c>
      <c r="DE7" s="29">
        <v>0</v>
      </c>
      <c r="DF7" s="29">
        <v>0</v>
      </c>
      <c r="DG7" s="29">
        <v>0</v>
      </c>
      <c r="DH7" s="29">
        <v>0</v>
      </c>
      <c r="DI7" s="29">
        <v>0</v>
      </c>
      <c r="DJ7" s="29">
        <v>0</v>
      </c>
      <c r="DK7" s="29">
        <v>0</v>
      </c>
      <c r="DL7" s="29">
        <v>0</v>
      </c>
      <c r="DM7" s="29">
        <v>0</v>
      </c>
      <c r="DN7" s="29">
        <v>0</v>
      </c>
      <c r="DO7" s="29">
        <v>0</v>
      </c>
      <c r="DP7" s="29">
        <v>0</v>
      </c>
      <c r="DQ7" s="29">
        <v>0</v>
      </c>
      <c r="DR7" s="29">
        <v>0</v>
      </c>
      <c r="DS7" s="29">
        <v>0</v>
      </c>
      <c r="DT7" s="29">
        <v>0</v>
      </c>
      <c r="DU7" s="29">
        <v>0</v>
      </c>
      <c r="DV7" s="29">
        <v>0</v>
      </c>
      <c r="DW7" s="29">
        <v>0</v>
      </c>
      <c r="DX7" s="29">
        <v>0</v>
      </c>
      <c r="DY7" s="29">
        <v>0</v>
      </c>
      <c r="DZ7" s="29">
        <v>0</v>
      </c>
      <c r="EA7" s="29">
        <v>0</v>
      </c>
      <c r="EB7" s="29">
        <v>0</v>
      </c>
      <c r="EC7" s="29">
        <v>0</v>
      </c>
      <c r="ED7" s="29">
        <v>0</v>
      </c>
      <c r="EE7" s="29">
        <v>0</v>
      </c>
      <c r="EF7" s="29">
        <v>0</v>
      </c>
      <c r="EG7" s="29">
        <v>0</v>
      </c>
      <c r="EH7" s="29">
        <v>0</v>
      </c>
      <c r="EI7" s="29">
        <v>0</v>
      </c>
      <c r="EJ7" s="29">
        <v>0</v>
      </c>
      <c r="EK7" s="29">
        <v>0</v>
      </c>
      <c r="EL7" s="29">
        <v>0</v>
      </c>
      <c r="EM7" s="29">
        <v>0</v>
      </c>
      <c r="EN7" s="29">
        <v>0</v>
      </c>
      <c r="EO7" s="29">
        <v>0</v>
      </c>
      <c r="EP7" s="29">
        <v>0</v>
      </c>
      <c r="EQ7" s="29">
        <v>0</v>
      </c>
      <c r="ER7" s="29">
        <v>0</v>
      </c>
      <c r="ES7" s="29">
        <v>0</v>
      </c>
      <c r="ET7" s="29">
        <v>0</v>
      </c>
      <c r="EU7" s="29">
        <v>0</v>
      </c>
      <c r="EV7" s="29">
        <v>0</v>
      </c>
      <c r="EW7" s="29">
        <v>0</v>
      </c>
      <c r="EX7" s="29">
        <v>0</v>
      </c>
      <c r="EY7" s="29">
        <v>0</v>
      </c>
      <c r="EZ7" s="29">
        <v>0</v>
      </c>
      <c r="FA7" s="29">
        <v>0</v>
      </c>
      <c r="FB7" s="29">
        <v>0</v>
      </c>
      <c r="FC7" s="29">
        <v>0</v>
      </c>
      <c r="FD7" s="29">
        <v>0</v>
      </c>
      <c r="FE7" s="29">
        <v>0</v>
      </c>
      <c r="FF7" s="29">
        <v>0</v>
      </c>
      <c r="FG7" s="29">
        <v>0</v>
      </c>
      <c r="FH7" s="29">
        <v>0</v>
      </c>
      <c r="FI7" s="29">
        <v>0</v>
      </c>
      <c r="FJ7" s="29">
        <v>0</v>
      </c>
      <c r="FK7" s="29">
        <v>0</v>
      </c>
      <c r="FL7" s="29">
        <v>0</v>
      </c>
      <c r="FM7" s="29">
        <v>0</v>
      </c>
      <c r="FN7" s="29">
        <v>0</v>
      </c>
      <c r="FO7" s="29">
        <v>0</v>
      </c>
      <c r="FP7" s="29">
        <v>0</v>
      </c>
      <c r="FQ7" s="29">
        <v>0</v>
      </c>
      <c r="FR7" s="29">
        <v>0</v>
      </c>
      <c r="FS7" s="29">
        <v>0</v>
      </c>
      <c r="FT7" s="29">
        <v>0</v>
      </c>
      <c r="FU7" s="29">
        <v>0</v>
      </c>
      <c r="FV7" s="29">
        <v>0</v>
      </c>
      <c r="FW7" s="29">
        <v>0</v>
      </c>
      <c r="FX7" s="29">
        <v>0</v>
      </c>
      <c r="FY7" s="29">
        <v>0</v>
      </c>
      <c r="FZ7" s="29">
        <v>0</v>
      </c>
      <c r="GA7" s="29">
        <v>0</v>
      </c>
      <c r="GB7" s="29">
        <v>0</v>
      </c>
      <c r="GC7" s="29">
        <v>0</v>
      </c>
      <c r="GD7" s="29">
        <v>0</v>
      </c>
      <c r="GE7" s="29">
        <v>0</v>
      </c>
      <c r="GF7" s="29">
        <v>0</v>
      </c>
      <c r="GG7" s="29">
        <v>0</v>
      </c>
      <c r="GH7" s="29">
        <v>0</v>
      </c>
      <c r="GI7" s="29">
        <v>0</v>
      </c>
      <c r="GJ7" s="29">
        <v>0</v>
      </c>
      <c r="GK7" s="29">
        <v>0</v>
      </c>
      <c r="GL7" s="29">
        <v>0</v>
      </c>
      <c r="GM7" s="29">
        <v>0</v>
      </c>
      <c r="GN7" s="29">
        <v>0</v>
      </c>
      <c r="GO7" s="29">
        <v>0</v>
      </c>
      <c r="GP7" s="29">
        <v>0</v>
      </c>
      <c r="GQ7" s="29">
        <v>0</v>
      </c>
      <c r="GR7" s="29">
        <v>0</v>
      </c>
      <c r="GS7" s="29">
        <v>0</v>
      </c>
      <c r="GT7" s="29">
        <v>0</v>
      </c>
      <c r="GU7" s="29">
        <v>0</v>
      </c>
      <c r="GV7" s="29">
        <v>0</v>
      </c>
      <c r="GW7" s="29">
        <v>0</v>
      </c>
      <c r="GX7" s="29">
        <v>0</v>
      </c>
      <c r="GY7" s="29">
        <v>0</v>
      </c>
      <c r="GZ7" s="29">
        <v>0</v>
      </c>
      <c r="HA7" s="29">
        <v>0</v>
      </c>
      <c r="HB7" s="29">
        <v>0</v>
      </c>
      <c r="HC7" s="29">
        <v>0</v>
      </c>
      <c r="HD7" s="29">
        <v>0</v>
      </c>
      <c r="HE7" s="29">
        <v>0</v>
      </c>
      <c r="HF7" s="29">
        <v>0</v>
      </c>
      <c r="HG7" s="29">
        <v>0</v>
      </c>
      <c r="HH7" s="29">
        <v>0</v>
      </c>
      <c r="HI7" s="29">
        <v>0</v>
      </c>
      <c r="HJ7" s="29">
        <v>0</v>
      </c>
      <c r="HK7" s="29">
        <v>0</v>
      </c>
      <c r="HL7" s="29">
        <v>0</v>
      </c>
      <c r="HM7" s="29">
        <v>0</v>
      </c>
      <c r="HN7" s="29">
        <v>0</v>
      </c>
      <c r="HO7" s="29">
        <v>0</v>
      </c>
      <c r="HP7" s="29">
        <v>0</v>
      </c>
      <c r="HQ7" s="29">
        <v>0</v>
      </c>
      <c r="HR7" s="29">
        <v>0</v>
      </c>
      <c r="HS7" s="29">
        <v>0</v>
      </c>
      <c r="HT7" s="29">
        <v>0</v>
      </c>
      <c r="HU7" s="29">
        <v>0</v>
      </c>
      <c r="HV7" s="29">
        <v>0</v>
      </c>
      <c r="HW7" s="29">
        <v>0</v>
      </c>
      <c r="HX7" s="29">
        <v>0</v>
      </c>
      <c r="HY7" s="29">
        <v>0</v>
      </c>
      <c r="HZ7" s="29">
        <v>0</v>
      </c>
      <c r="IA7" s="29">
        <v>0</v>
      </c>
      <c r="IB7" s="29">
        <v>0</v>
      </c>
      <c r="IC7" s="29">
        <v>0</v>
      </c>
      <c r="ID7" s="29">
        <v>0</v>
      </c>
      <c r="IE7" s="29">
        <v>0</v>
      </c>
      <c r="IF7" s="29">
        <v>0</v>
      </c>
      <c r="IG7" s="29">
        <v>0</v>
      </c>
      <c r="IH7" s="29">
        <v>0</v>
      </c>
      <c r="II7" s="29">
        <v>0</v>
      </c>
      <c r="IJ7" s="29">
        <v>0</v>
      </c>
      <c r="IK7" s="29">
        <v>0</v>
      </c>
      <c r="IL7" s="29">
        <v>0</v>
      </c>
      <c r="IM7" s="29">
        <v>0</v>
      </c>
      <c r="IN7" s="29">
        <v>0</v>
      </c>
      <c r="IO7" s="29">
        <v>0</v>
      </c>
      <c r="IP7" s="29">
        <v>0</v>
      </c>
      <c r="IQ7" s="29">
        <v>0</v>
      </c>
      <c r="IR7" s="29">
        <v>0</v>
      </c>
      <c r="IS7" s="29">
        <v>0</v>
      </c>
      <c r="IT7" s="29">
        <v>0</v>
      </c>
      <c r="IU7" s="29">
        <v>0</v>
      </c>
      <c r="IV7" s="29">
        <v>0</v>
      </c>
      <c r="IW7" s="29">
        <v>0</v>
      </c>
      <c r="IX7" s="29">
        <v>0</v>
      </c>
      <c r="IY7" s="29">
        <v>0</v>
      </c>
      <c r="IZ7" s="29">
        <v>0</v>
      </c>
      <c r="JA7" s="29">
        <v>0</v>
      </c>
      <c r="JB7" s="29">
        <v>0</v>
      </c>
      <c r="JC7" s="29">
        <v>0</v>
      </c>
      <c r="JD7" s="29">
        <v>0</v>
      </c>
      <c r="JE7" s="29">
        <v>0</v>
      </c>
      <c r="JF7" s="29">
        <v>0</v>
      </c>
      <c r="JG7" s="29">
        <v>0</v>
      </c>
      <c r="JH7" s="29">
        <v>0</v>
      </c>
      <c r="JI7" s="29">
        <v>0</v>
      </c>
      <c r="JJ7" s="29">
        <v>0</v>
      </c>
      <c r="JK7" s="29">
        <v>0</v>
      </c>
      <c r="JL7" s="29">
        <v>0</v>
      </c>
      <c r="JM7" s="29">
        <v>0</v>
      </c>
      <c r="JN7" s="29">
        <v>0</v>
      </c>
      <c r="JO7" s="29">
        <v>0</v>
      </c>
      <c r="JP7" s="29">
        <v>0</v>
      </c>
      <c r="JQ7" s="29">
        <v>0</v>
      </c>
      <c r="JR7" s="29">
        <v>0</v>
      </c>
      <c r="JS7" s="29">
        <v>0</v>
      </c>
      <c r="JT7" s="29">
        <v>0</v>
      </c>
      <c r="JU7" s="29">
        <v>0</v>
      </c>
      <c r="JV7" s="29">
        <v>0</v>
      </c>
      <c r="JW7" s="29">
        <v>0</v>
      </c>
      <c r="JX7" s="29">
        <v>0</v>
      </c>
      <c r="JY7" s="29">
        <v>0</v>
      </c>
      <c r="JZ7" s="29">
        <v>0</v>
      </c>
      <c r="KA7" s="29">
        <v>0</v>
      </c>
      <c r="KB7" s="29">
        <v>0</v>
      </c>
      <c r="KC7" s="29">
        <v>0</v>
      </c>
      <c r="KD7" s="29">
        <v>0</v>
      </c>
      <c r="KE7" s="29">
        <v>0</v>
      </c>
      <c r="KF7" s="29">
        <v>0</v>
      </c>
      <c r="KG7" s="29">
        <v>0</v>
      </c>
      <c r="KH7" s="29">
        <v>0</v>
      </c>
      <c r="KI7" s="29">
        <v>0</v>
      </c>
      <c r="KJ7" s="29">
        <v>0</v>
      </c>
      <c r="KK7" s="29">
        <v>0</v>
      </c>
      <c r="KL7" s="29">
        <v>0</v>
      </c>
      <c r="KM7" s="29">
        <v>0</v>
      </c>
      <c r="KN7" s="29">
        <v>0</v>
      </c>
      <c r="KO7" s="29">
        <v>0</v>
      </c>
      <c r="KP7" s="29">
        <v>0</v>
      </c>
      <c r="KQ7" s="29">
        <v>0</v>
      </c>
      <c r="KR7" s="29">
        <v>0</v>
      </c>
      <c r="KS7" s="29">
        <v>0</v>
      </c>
      <c r="KT7" s="29">
        <v>0</v>
      </c>
      <c r="KU7" s="29">
        <v>0</v>
      </c>
      <c r="KV7" s="29">
        <v>0</v>
      </c>
      <c r="KW7" s="29">
        <v>0</v>
      </c>
      <c r="KX7" s="29">
        <v>0</v>
      </c>
      <c r="KY7" s="29">
        <v>0</v>
      </c>
      <c r="KZ7" s="29">
        <v>0</v>
      </c>
      <c r="LA7" s="29">
        <v>0</v>
      </c>
      <c r="LB7" s="29">
        <v>0</v>
      </c>
      <c r="LC7" s="29">
        <v>0</v>
      </c>
      <c r="LD7" s="29">
        <v>0</v>
      </c>
      <c r="LE7" s="29">
        <v>0</v>
      </c>
      <c r="LF7" s="29">
        <v>0</v>
      </c>
      <c r="LG7" s="29">
        <v>0</v>
      </c>
      <c r="LH7" s="29">
        <v>0</v>
      </c>
      <c r="LI7" s="29">
        <v>0</v>
      </c>
      <c r="LJ7" s="29">
        <v>0</v>
      </c>
      <c r="LK7" s="29">
        <v>0</v>
      </c>
      <c r="LL7" s="29">
        <v>0</v>
      </c>
      <c r="LM7" s="29">
        <v>0</v>
      </c>
      <c r="LN7" s="29">
        <v>0</v>
      </c>
      <c r="LO7" s="29">
        <v>0</v>
      </c>
      <c r="LP7" s="29">
        <v>0</v>
      </c>
      <c r="LQ7" s="29">
        <v>0</v>
      </c>
      <c r="LR7" s="29">
        <v>0</v>
      </c>
      <c r="LS7" s="29">
        <v>0</v>
      </c>
      <c r="LT7" s="29">
        <v>0</v>
      </c>
      <c r="LU7" s="29">
        <v>0</v>
      </c>
      <c r="LV7" s="29">
        <v>0</v>
      </c>
      <c r="LW7" s="29">
        <v>0</v>
      </c>
      <c r="LX7" s="29">
        <v>0</v>
      </c>
      <c r="LY7" s="29">
        <v>0</v>
      </c>
      <c r="LZ7" s="29">
        <v>0</v>
      </c>
      <c r="MA7" s="29">
        <v>0</v>
      </c>
      <c r="MB7" s="29">
        <v>0</v>
      </c>
      <c r="MC7" s="29">
        <v>0</v>
      </c>
      <c r="MD7" s="29">
        <v>0</v>
      </c>
      <c r="ME7" s="29">
        <v>0</v>
      </c>
      <c r="MF7" s="29">
        <v>0</v>
      </c>
      <c r="MG7" s="29">
        <v>0</v>
      </c>
      <c r="MH7" s="29">
        <v>0</v>
      </c>
      <c r="MI7" s="29">
        <v>0</v>
      </c>
      <c r="MJ7" s="29">
        <v>0</v>
      </c>
      <c r="MK7" s="29">
        <v>0</v>
      </c>
      <c r="ML7" s="29">
        <v>0</v>
      </c>
      <c r="MM7" s="29">
        <v>0</v>
      </c>
      <c r="MN7" s="29">
        <v>0</v>
      </c>
      <c r="MO7" s="29">
        <v>0</v>
      </c>
      <c r="MP7" s="29">
        <v>0</v>
      </c>
      <c r="MQ7" s="29">
        <v>0</v>
      </c>
      <c r="MR7" s="29">
        <v>0</v>
      </c>
      <c r="MS7" s="29">
        <v>0</v>
      </c>
      <c r="MT7" s="29">
        <v>0</v>
      </c>
      <c r="MU7" s="29">
        <v>0</v>
      </c>
      <c r="MV7" s="29">
        <v>0</v>
      </c>
      <c r="MW7" s="29">
        <v>0</v>
      </c>
      <c r="MX7" s="29">
        <v>0</v>
      </c>
      <c r="MY7" s="29">
        <v>0</v>
      </c>
      <c r="MZ7" s="29">
        <v>0</v>
      </c>
      <c r="NA7" s="29">
        <v>0</v>
      </c>
      <c r="NB7" s="29">
        <v>0</v>
      </c>
    </row>
    <row r="8" spans="1:366" x14ac:dyDescent="0.2">
      <c r="A8" s="12"/>
      <c r="B8" s="13" t="s">
        <v>17</v>
      </c>
      <c r="C8" s="29">
        <v>0</v>
      </c>
      <c r="D8" s="29">
        <v>0</v>
      </c>
      <c r="E8" s="29">
        <v>0</v>
      </c>
      <c r="F8" s="29">
        <v>0</v>
      </c>
      <c r="G8" s="29">
        <v>0</v>
      </c>
      <c r="H8" s="29">
        <v>0</v>
      </c>
      <c r="I8" s="29">
        <v>0</v>
      </c>
      <c r="J8" s="29">
        <v>0</v>
      </c>
      <c r="K8" s="29">
        <v>0</v>
      </c>
      <c r="L8" s="29">
        <v>0</v>
      </c>
      <c r="M8" s="29">
        <v>0</v>
      </c>
      <c r="N8" s="29">
        <v>0</v>
      </c>
      <c r="O8" s="29">
        <v>0</v>
      </c>
      <c r="P8" s="29">
        <v>0</v>
      </c>
      <c r="Q8" s="29">
        <v>0</v>
      </c>
      <c r="R8" s="29">
        <v>0</v>
      </c>
      <c r="S8" s="29">
        <v>0</v>
      </c>
      <c r="T8" s="29">
        <v>0</v>
      </c>
      <c r="U8" s="29">
        <v>0</v>
      </c>
      <c r="V8" s="29">
        <v>0</v>
      </c>
      <c r="W8" s="29">
        <v>0</v>
      </c>
      <c r="X8" s="29">
        <v>0</v>
      </c>
      <c r="Y8" s="29">
        <v>0</v>
      </c>
      <c r="Z8" s="29">
        <v>0</v>
      </c>
      <c r="AA8" s="29">
        <v>0</v>
      </c>
      <c r="AB8" s="29">
        <v>0</v>
      </c>
      <c r="AC8" s="29">
        <v>0</v>
      </c>
      <c r="AD8" s="29">
        <v>0</v>
      </c>
      <c r="AE8" s="29">
        <v>0</v>
      </c>
      <c r="AF8" s="29">
        <v>0</v>
      </c>
      <c r="AG8" s="29">
        <v>0</v>
      </c>
      <c r="AH8" s="29">
        <v>0</v>
      </c>
      <c r="AI8" s="29">
        <v>0</v>
      </c>
      <c r="AJ8" s="29">
        <v>0</v>
      </c>
      <c r="AK8" s="29">
        <v>0</v>
      </c>
      <c r="AL8" s="29">
        <v>0.4</v>
      </c>
      <c r="AM8" s="29">
        <v>0</v>
      </c>
      <c r="AN8" s="29">
        <v>0</v>
      </c>
      <c r="AO8" s="29">
        <v>0</v>
      </c>
      <c r="AP8" s="29">
        <v>0</v>
      </c>
      <c r="AQ8" s="29">
        <v>0</v>
      </c>
      <c r="AR8" s="29">
        <v>0</v>
      </c>
      <c r="AS8" s="29">
        <v>0</v>
      </c>
      <c r="AT8" s="29">
        <v>0</v>
      </c>
      <c r="AU8" s="29">
        <v>0</v>
      </c>
      <c r="AV8" s="29">
        <v>0</v>
      </c>
      <c r="AW8" s="29">
        <v>0</v>
      </c>
      <c r="AX8" s="29">
        <v>0</v>
      </c>
      <c r="AY8" s="29">
        <v>0</v>
      </c>
      <c r="AZ8" s="29">
        <v>0</v>
      </c>
      <c r="BA8" s="29">
        <v>0</v>
      </c>
      <c r="BB8" s="29">
        <v>0</v>
      </c>
      <c r="BC8" s="29">
        <v>0</v>
      </c>
      <c r="BD8" s="29">
        <v>0</v>
      </c>
      <c r="BE8" s="29">
        <v>0</v>
      </c>
      <c r="BF8" s="29">
        <v>0</v>
      </c>
      <c r="BG8" s="29">
        <v>0</v>
      </c>
      <c r="BH8" s="29">
        <v>0</v>
      </c>
      <c r="BI8" s="29">
        <v>0</v>
      </c>
      <c r="BJ8" s="29">
        <v>0</v>
      </c>
      <c r="BK8" s="29">
        <v>0</v>
      </c>
      <c r="BL8" s="29">
        <v>0</v>
      </c>
      <c r="BM8" s="29">
        <v>0</v>
      </c>
      <c r="BN8" s="29">
        <v>0</v>
      </c>
      <c r="BO8" s="29">
        <v>0</v>
      </c>
      <c r="BP8" s="29">
        <v>0</v>
      </c>
      <c r="BQ8" s="29">
        <v>0</v>
      </c>
      <c r="BR8" s="29">
        <v>0</v>
      </c>
      <c r="BS8" s="29">
        <v>0</v>
      </c>
      <c r="BT8" s="29">
        <v>0</v>
      </c>
      <c r="BU8" s="29">
        <v>0</v>
      </c>
      <c r="BV8" s="29">
        <v>0</v>
      </c>
      <c r="BW8" s="29">
        <v>0</v>
      </c>
      <c r="BX8" s="29">
        <v>0</v>
      </c>
      <c r="BY8" s="29">
        <v>0</v>
      </c>
      <c r="BZ8" s="29">
        <v>0</v>
      </c>
      <c r="CA8" s="29">
        <v>0</v>
      </c>
      <c r="CB8" s="29">
        <v>0</v>
      </c>
      <c r="CC8" s="29">
        <v>0</v>
      </c>
      <c r="CD8" s="29">
        <v>0</v>
      </c>
      <c r="CE8" s="29">
        <v>0</v>
      </c>
      <c r="CF8" s="29">
        <v>0</v>
      </c>
      <c r="CG8" s="29">
        <v>0</v>
      </c>
      <c r="CH8" s="29">
        <v>0</v>
      </c>
      <c r="CI8" s="29">
        <v>0</v>
      </c>
      <c r="CJ8" s="29">
        <v>0</v>
      </c>
      <c r="CK8" s="29">
        <v>0</v>
      </c>
      <c r="CL8" s="29">
        <v>0</v>
      </c>
      <c r="CM8" s="29">
        <v>0</v>
      </c>
      <c r="CN8" s="29">
        <v>0</v>
      </c>
      <c r="CO8" s="29">
        <v>0</v>
      </c>
      <c r="CP8" s="29">
        <v>0</v>
      </c>
      <c r="CQ8" s="29">
        <v>0</v>
      </c>
      <c r="CR8" s="29">
        <v>0</v>
      </c>
      <c r="CS8" s="29">
        <v>0</v>
      </c>
      <c r="CT8" s="29">
        <v>0</v>
      </c>
      <c r="CU8" s="29">
        <v>0</v>
      </c>
      <c r="CV8" s="29">
        <v>0</v>
      </c>
      <c r="CW8" s="29">
        <v>0</v>
      </c>
      <c r="CX8" s="29">
        <v>0</v>
      </c>
      <c r="CY8" s="29">
        <v>0</v>
      </c>
      <c r="CZ8" s="29">
        <v>0</v>
      </c>
      <c r="DA8" s="29">
        <v>0</v>
      </c>
      <c r="DB8" s="29">
        <v>0</v>
      </c>
      <c r="DC8" s="29">
        <v>0</v>
      </c>
      <c r="DD8" s="29">
        <v>0</v>
      </c>
      <c r="DE8" s="29">
        <v>0</v>
      </c>
      <c r="DF8" s="29">
        <v>0</v>
      </c>
      <c r="DG8" s="29">
        <v>0</v>
      </c>
      <c r="DH8" s="29">
        <v>0</v>
      </c>
      <c r="DI8" s="29">
        <v>0</v>
      </c>
      <c r="DJ8" s="29">
        <v>0</v>
      </c>
      <c r="DK8" s="29">
        <v>0</v>
      </c>
      <c r="DL8" s="29">
        <v>0</v>
      </c>
      <c r="DM8" s="29">
        <v>0</v>
      </c>
      <c r="DN8" s="29">
        <v>0</v>
      </c>
      <c r="DO8" s="29">
        <v>0</v>
      </c>
      <c r="DP8" s="29">
        <v>0</v>
      </c>
      <c r="DQ8" s="29">
        <v>0</v>
      </c>
      <c r="DR8" s="29">
        <v>0.33</v>
      </c>
      <c r="DS8" s="29">
        <f>0.07+0.08+0.05</f>
        <v>0.2</v>
      </c>
      <c r="DT8" s="29">
        <v>0</v>
      </c>
      <c r="DU8" s="29">
        <v>0</v>
      </c>
      <c r="DV8" s="29">
        <v>0</v>
      </c>
      <c r="DW8" s="29">
        <v>0</v>
      </c>
      <c r="DX8" s="29">
        <v>0</v>
      </c>
      <c r="DY8" s="29">
        <v>0</v>
      </c>
      <c r="DZ8" s="29">
        <v>0</v>
      </c>
      <c r="EA8" s="29">
        <v>0</v>
      </c>
      <c r="EB8" s="29">
        <v>0</v>
      </c>
      <c r="EC8" s="29">
        <v>0</v>
      </c>
      <c r="ED8" s="29">
        <v>0</v>
      </c>
      <c r="EE8" s="29">
        <v>0</v>
      </c>
      <c r="EF8" s="29">
        <v>0</v>
      </c>
      <c r="EG8" s="29">
        <v>0</v>
      </c>
      <c r="EH8" s="29">
        <v>0</v>
      </c>
      <c r="EI8" s="29">
        <v>0</v>
      </c>
      <c r="EJ8" s="29">
        <v>0</v>
      </c>
      <c r="EK8" s="29">
        <v>0</v>
      </c>
      <c r="EL8" s="29">
        <v>0</v>
      </c>
      <c r="EM8" s="29">
        <v>0</v>
      </c>
      <c r="EN8" s="29">
        <v>0</v>
      </c>
      <c r="EO8" s="29">
        <v>0</v>
      </c>
      <c r="EP8" s="29">
        <v>0</v>
      </c>
      <c r="EQ8" s="29">
        <v>0</v>
      </c>
      <c r="ER8" s="29">
        <v>2.02</v>
      </c>
      <c r="ES8" s="29">
        <v>0</v>
      </c>
      <c r="ET8" s="29">
        <v>0</v>
      </c>
      <c r="EU8" s="29">
        <v>0</v>
      </c>
      <c r="EV8" s="29">
        <v>0</v>
      </c>
      <c r="EW8" s="29">
        <v>0</v>
      </c>
      <c r="EX8" s="29">
        <v>0</v>
      </c>
      <c r="EY8" s="29">
        <v>0</v>
      </c>
      <c r="EZ8" s="29">
        <v>0</v>
      </c>
      <c r="FA8" s="29">
        <v>0</v>
      </c>
      <c r="FB8" s="29">
        <v>0</v>
      </c>
      <c r="FC8" s="29">
        <v>0</v>
      </c>
      <c r="FD8" s="29">
        <v>0</v>
      </c>
      <c r="FE8" s="29">
        <v>0</v>
      </c>
      <c r="FF8" s="29">
        <v>0</v>
      </c>
      <c r="FG8" s="29">
        <v>0</v>
      </c>
      <c r="FH8" s="29">
        <v>0</v>
      </c>
      <c r="FI8" s="29">
        <v>0</v>
      </c>
      <c r="FJ8" s="29">
        <v>0</v>
      </c>
      <c r="FK8" s="29">
        <v>0</v>
      </c>
      <c r="FL8" s="29">
        <v>0</v>
      </c>
      <c r="FM8" s="29">
        <v>0</v>
      </c>
      <c r="FN8" s="29">
        <v>0</v>
      </c>
      <c r="FO8" s="29">
        <v>0</v>
      </c>
      <c r="FP8" s="29">
        <v>0</v>
      </c>
      <c r="FQ8" s="29">
        <v>0</v>
      </c>
      <c r="FR8" s="29">
        <v>0</v>
      </c>
      <c r="FS8" s="29">
        <v>0</v>
      </c>
      <c r="FT8" s="29">
        <v>0</v>
      </c>
      <c r="FU8" s="29">
        <v>0</v>
      </c>
      <c r="FV8" s="29">
        <v>0</v>
      </c>
      <c r="FW8" s="29">
        <v>0</v>
      </c>
      <c r="FX8" s="29">
        <v>0</v>
      </c>
      <c r="FY8" s="29">
        <v>0</v>
      </c>
      <c r="FZ8" s="29">
        <v>0</v>
      </c>
      <c r="GA8" s="29">
        <v>0</v>
      </c>
      <c r="GB8" s="29">
        <v>0</v>
      </c>
      <c r="GC8" s="29">
        <f>11+(15/60)</f>
        <v>11.25</v>
      </c>
      <c r="GD8" s="29">
        <v>0</v>
      </c>
      <c r="GE8" s="29">
        <v>0</v>
      </c>
      <c r="GF8" s="29">
        <v>0</v>
      </c>
      <c r="GG8" s="29">
        <v>0</v>
      </c>
      <c r="GH8" s="29">
        <v>0</v>
      </c>
      <c r="GI8" s="29">
        <v>0</v>
      </c>
      <c r="GJ8" s="29">
        <v>0</v>
      </c>
      <c r="GK8" s="29">
        <v>0</v>
      </c>
      <c r="GL8" s="29">
        <v>0</v>
      </c>
      <c r="GM8" s="29">
        <v>0</v>
      </c>
      <c r="GN8" s="29">
        <v>0</v>
      </c>
      <c r="GO8" s="29">
        <v>0</v>
      </c>
      <c r="GP8" s="29">
        <v>0</v>
      </c>
      <c r="GQ8" s="29">
        <v>0</v>
      </c>
      <c r="GR8" s="29">
        <v>0</v>
      </c>
      <c r="GS8" s="29">
        <v>0</v>
      </c>
      <c r="GT8" s="29">
        <v>0</v>
      </c>
      <c r="GU8" s="29">
        <v>0</v>
      </c>
      <c r="GV8" s="29">
        <v>0</v>
      </c>
      <c r="GW8" s="29">
        <v>0</v>
      </c>
      <c r="GX8" s="29">
        <v>0</v>
      </c>
      <c r="GY8" s="29">
        <v>0</v>
      </c>
      <c r="GZ8" s="29">
        <v>0</v>
      </c>
      <c r="HA8" s="29">
        <v>0</v>
      </c>
      <c r="HB8" s="29">
        <v>0</v>
      </c>
      <c r="HC8" s="29">
        <v>0</v>
      </c>
      <c r="HD8" s="29">
        <v>0</v>
      </c>
      <c r="HE8" s="29">
        <v>0</v>
      </c>
      <c r="HF8" s="29">
        <v>0</v>
      </c>
      <c r="HG8" s="29">
        <v>0</v>
      </c>
      <c r="HH8" s="29">
        <v>0</v>
      </c>
      <c r="HI8" s="29">
        <v>0</v>
      </c>
      <c r="HJ8" s="29">
        <v>0</v>
      </c>
      <c r="HK8" s="29">
        <v>0</v>
      </c>
      <c r="HL8" s="29">
        <v>0</v>
      </c>
      <c r="HM8" s="29">
        <v>0</v>
      </c>
      <c r="HN8" s="29">
        <v>0</v>
      </c>
      <c r="HO8" s="29">
        <v>0</v>
      </c>
      <c r="HP8" s="29">
        <v>0</v>
      </c>
      <c r="HQ8" s="29">
        <v>0</v>
      </c>
      <c r="HR8" s="29">
        <v>0</v>
      </c>
      <c r="HS8" s="29">
        <v>0</v>
      </c>
      <c r="HT8" s="29">
        <v>0</v>
      </c>
      <c r="HU8" s="29">
        <v>0</v>
      </c>
      <c r="HV8" s="29">
        <v>0</v>
      </c>
      <c r="HW8" s="29">
        <v>7.0000000000000007E-2</v>
      </c>
      <c r="HX8" s="29">
        <v>0</v>
      </c>
      <c r="HY8" s="29">
        <v>0</v>
      </c>
      <c r="HZ8" s="29">
        <v>0</v>
      </c>
      <c r="IA8" s="29">
        <v>0</v>
      </c>
      <c r="IB8" s="29">
        <v>0</v>
      </c>
      <c r="IC8" s="29">
        <v>0</v>
      </c>
      <c r="ID8" s="29">
        <v>0</v>
      </c>
      <c r="IE8" s="29">
        <v>0</v>
      </c>
      <c r="IF8" s="29">
        <v>0</v>
      </c>
      <c r="IG8" s="29">
        <v>0</v>
      </c>
      <c r="IH8" s="29">
        <v>0</v>
      </c>
      <c r="II8" s="29">
        <v>0</v>
      </c>
      <c r="IJ8" s="29">
        <v>0</v>
      </c>
      <c r="IK8" s="29">
        <v>0</v>
      </c>
      <c r="IL8" s="29">
        <v>0</v>
      </c>
      <c r="IM8" s="29">
        <v>0</v>
      </c>
      <c r="IN8" s="29">
        <v>0</v>
      </c>
      <c r="IO8" s="29">
        <v>0</v>
      </c>
      <c r="IP8" s="29">
        <v>0</v>
      </c>
      <c r="IQ8" s="29">
        <v>0</v>
      </c>
      <c r="IR8" s="29">
        <v>0</v>
      </c>
      <c r="IS8" s="29">
        <v>0</v>
      </c>
      <c r="IT8" s="29">
        <v>0</v>
      </c>
      <c r="IU8" s="29">
        <v>0</v>
      </c>
      <c r="IV8" s="29">
        <v>0</v>
      </c>
      <c r="IW8" s="29">
        <v>0</v>
      </c>
      <c r="IX8" s="29">
        <v>0</v>
      </c>
      <c r="IY8" s="29">
        <v>0</v>
      </c>
      <c r="IZ8" s="29">
        <v>0</v>
      </c>
      <c r="JA8" s="29">
        <v>0</v>
      </c>
      <c r="JB8" s="29">
        <v>0</v>
      </c>
      <c r="JC8" s="29">
        <v>0</v>
      </c>
      <c r="JD8" s="29">
        <v>0</v>
      </c>
      <c r="JE8" s="29">
        <v>0</v>
      </c>
      <c r="JF8" s="29">
        <v>0</v>
      </c>
      <c r="JG8" s="29">
        <v>0</v>
      </c>
      <c r="JH8" s="29">
        <v>0</v>
      </c>
      <c r="JI8" s="29">
        <v>0</v>
      </c>
      <c r="JJ8" s="29">
        <v>0</v>
      </c>
      <c r="JK8" s="29">
        <v>0</v>
      </c>
      <c r="JL8" s="29">
        <v>0</v>
      </c>
      <c r="JM8" s="29">
        <v>0</v>
      </c>
      <c r="JN8" s="29">
        <v>0</v>
      </c>
      <c r="JO8" s="29">
        <v>0</v>
      </c>
      <c r="JP8" s="29">
        <v>0</v>
      </c>
      <c r="JQ8" s="29">
        <v>0</v>
      </c>
      <c r="JR8" s="29">
        <v>0</v>
      </c>
      <c r="JS8" s="29">
        <v>0</v>
      </c>
      <c r="JT8" s="29">
        <v>0</v>
      </c>
      <c r="JU8" s="29">
        <v>0</v>
      </c>
      <c r="JV8" s="29">
        <v>0</v>
      </c>
      <c r="JW8" s="29">
        <v>0</v>
      </c>
      <c r="JX8" s="29">
        <v>0</v>
      </c>
      <c r="JY8" s="29">
        <v>0</v>
      </c>
      <c r="JZ8" s="29">
        <v>0</v>
      </c>
      <c r="KA8" s="29">
        <v>0</v>
      </c>
      <c r="KB8" s="29">
        <v>0</v>
      </c>
      <c r="KC8" s="29">
        <v>0</v>
      </c>
      <c r="KD8" s="29">
        <v>0</v>
      </c>
      <c r="KE8" s="29">
        <v>0</v>
      </c>
      <c r="KF8" s="29">
        <v>0</v>
      </c>
      <c r="KG8" s="29">
        <v>0</v>
      </c>
      <c r="KH8" s="29">
        <v>0</v>
      </c>
      <c r="KI8" s="29">
        <v>0</v>
      </c>
      <c r="KJ8" s="29">
        <v>0</v>
      </c>
      <c r="KK8" s="29">
        <v>0</v>
      </c>
      <c r="KL8" s="29">
        <v>0</v>
      </c>
      <c r="KM8" s="29">
        <v>0</v>
      </c>
      <c r="KN8" s="29">
        <v>0</v>
      </c>
      <c r="KO8" s="29">
        <v>0</v>
      </c>
      <c r="KP8" s="29">
        <v>0</v>
      </c>
      <c r="KQ8" s="29">
        <v>0</v>
      </c>
      <c r="KR8" s="29">
        <v>0</v>
      </c>
      <c r="KS8" s="29">
        <v>0</v>
      </c>
      <c r="KT8" s="29">
        <v>0</v>
      </c>
      <c r="KU8" s="29">
        <v>0</v>
      </c>
      <c r="KV8" s="29">
        <v>0</v>
      </c>
      <c r="KW8" s="29">
        <v>0</v>
      </c>
      <c r="KX8" s="29">
        <v>0</v>
      </c>
      <c r="KY8" s="29">
        <v>0</v>
      </c>
      <c r="KZ8" s="29">
        <v>0</v>
      </c>
      <c r="LA8" s="29">
        <v>0</v>
      </c>
      <c r="LB8" s="29">
        <v>0</v>
      </c>
      <c r="LC8" s="29">
        <v>0</v>
      </c>
      <c r="LD8" s="29">
        <v>0</v>
      </c>
      <c r="LE8" s="29">
        <v>0</v>
      </c>
      <c r="LF8" s="29">
        <v>0</v>
      </c>
      <c r="LG8" s="29">
        <v>0</v>
      </c>
      <c r="LH8" s="29">
        <v>0</v>
      </c>
      <c r="LI8" s="29">
        <v>0</v>
      </c>
      <c r="LJ8" s="29">
        <v>0</v>
      </c>
      <c r="LK8" s="29">
        <v>0</v>
      </c>
      <c r="LL8" s="29">
        <v>0</v>
      </c>
      <c r="LM8" s="29">
        <v>0</v>
      </c>
      <c r="LN8" s="29">
        <v>0</v>
      </c>
      <c r="LO8" s="29">
        <v>0</v>
      </c>
      <c r="LP8" s="29">
        <v>0</v>
      </c>
      <c r="LQ8" s="29">
        <v>0</v>
      </c>
      <c r="LR8" s="29">
        <v>0</v>
      </c>
      <c r="LS8" s="29">
        <v>0</v>
      </c>
      <c r="LT8" s="29">
        <v>0</v>
      </c>
      <c r="LU8" s="29">
        <v>0</v>
      </c>
      <c r="LV8" s="29">
        <v>0</v>
      </c>
      <c r="LW8" s="29">
        <v>0</v>
      </c>
      <c r="LX8" s="29">
        <v>0</v>
      </c>
      <c r="LY8" s="29">
        <v>0</v>
      </c>
      <c r="LZ8" s="29">
        <v>0</v>
      </c>
      <c r="MA8" s="29">
        <v>0</v>
      </c>
      <c r="MB8" s="29">
        <v>0</v>
      </c>
      <c r="MC8" s="29">
        <v>0</v>
      </c>
      <c r="MD8" s="29">
        <v>0</v>
      </c>
      <c r="ME8" s="29">
        <v>0</v>
      </c>
      <c r="MF8" s="29">
        <v>0</v>
      </c>
      <c r="MG8" s="29">
        <v>0</v>
      </c>
      <c r="MH8" s="29">
        <v>0</v>
      </c>
      <c r="MI8" s="29">
        <v>0</v>
      </c>
      <c r="MJ8" s="29">
        <v>0</v>
      </c>
      <c r="MK8" s="29">
        <v>0</v>
      </c>
      <c r="ML8" s="29">
        <v>0</v>
      </c>
      <c r="MM8" s="29">
        <v>0</v>
      </c>
      <c r="MN8" s="29">
        <v>0</v>
      </c>
      <c r="MO8" s="29">
        <v>0</v>
      </c>
      <c r="MP8" s="29">
        <v>0</v>
      </c>
      <c r="MQ8" s="29">
        <v>0</v>
      </c>
      <c r="MR8" s="29">
        <v>0</v>
      </c>
      <c r="MS8" s="29">
        <v>0</v>
      </c>
      <c r="MT8" s="29">
        <v>0</v>
      </c>
      <c r="MU8" s="29">
        <v>0</v>
      </c>
      <c r="MV8" s="29">
        <v>0</v>
      </c>
      <c r="MW8" s="29">
        <v>0</v>
      </c>
      <c r="MX8" s="29">
        <v>0</v>
      </c>
      <c r="MY8" s="29">
        <v>0</v>
      </c>
      <c r="MZ8" s="29">
        <v>0</v>
      </c>
      <c r="NA8" s="29">
        <v>0</v>
      </c>
      <c r="NB8" s="29">
        <v>0</v>
      </c>
    </row>
    <row r="9" spans="1:366" x14ac:dyDescent="0.2">
      <c r="A9" s="14"/>
      <c r="B9" s="15" t="s">
        <v>11</v>
      </c>
      <c r="C9" s="30">
        <f t="shared" ref="C9:BN9" si="361">C5+C7+C8</f>
        <v>0</v>
      </c>
      <c r="D9" s="30">
        <f t="shared" si="361"/>
        <v>0</v>
      </c>
      <c r="E9" s="30">
        <f t="shared" si="361"/>
        <v>0</v>
      </c>
      <c r="F9" s="30">
        <f t="shared" si="361"/>
        <v>0</v>
      </c>
      <c r="G9" s="30">
        <f t="shared" si="361"/>
        <v>0</v>
      </c>
      <c r="H9" s="30">
        <f t="shared" si="361"/>
        <v>0</v>
      </c>
      <c r="I9" s="30">
        <f t="shared" si="361"/>
        <v>0</v>
      </c>
      <c r="J9" s="30">
        <f t="shared" si="361"/>
        <v>0</v>
      </c>
      <c r="K9" s="30">
        <f t="shared" si="361"/>
        <v>0</v>
      </c>
      <c r="L9" s="30">
        <f t="shared" si="361"/>
        <v>0</v>
      </c>
      <c r="M9" s="30">
        <f t="shared" si="361"/>
        <v>0</v>
      </c>
      <c r="N9" s="30">
        <f t="shared" si="361"/>
        <v>0</v>
      </c>
      <c r="O9" s="30">
        <f t="shared" si="361"/>
        <v>0</v>
      </c>
      <c r="P9" s="30">
        <f t="shared" si="361"/>
        <v>0</v>
      </c>
      <c r="Q9" s="30">
        <f t="shared" si="361"/>
        <v>0</v>
      </c>
      <c r="R9" s="30">
        <f t="shared" si="361"/>
        <v>0</v>
      </c>
      <c r="S9" s="30">
        <f t="shared" si="361"/>
        <v>0</v>
      </c>
      <c r="T9" s="30">
        <f t="shared" si="361"/>
        <v>0</v>
      </c>
      <c r="U9" s="30">
        <f t="shared" si="361"/>
        <v>0</v>
      </c>
      <c r="V9" s="30">
        <f t="shared" si="361"/>
        <v>0</v>
      </c>
      <c r="W9" s="30">
        <f t="shared" si="361"/>
        <v>0</v>
      </c>
      <c r="X9" s="30">
        <f t="shared" si="361"/>
        <v>0</v>
      </c>
      <c r="Y9" s="30">
        <f t="shared" si="361"/>
        <v>0</v>
      </c>
      <c r="Z9" s="30">
        <f t="shared" si="361"/>
        <v>0</v>
      </c>
      <c r="AA9" s="30">
        <f t="shared" si="361"/>
        <v>0</v>
      </c>
      <c r="AB9" s="30">
        <f t="shared" si="361"/>
        <v>0</v>
      </c>
      <c r="AC9" s="30">
        <f t="shared" si="361"/>
        <v>0</v>
      </c>
      <c r="AD9" s="30">
        <f t="shared" si="361"/>
        <v>0</v>
      </c>
      <c r="AE9" s="30">
        <f t="shared" si="361"/>
        <v>0</v>
      </c>
      <c r="AF9" s="30">
        <f t="shared" si="361"/>
        <v>0</v>
      </c>
      <c r="AG9" s="30">
        <f t="shared" si="361"/>
        <v>0</v>
      </c>
      <c r="AH9" s="30">
        <f t="shared" si="361"/>
        <v>0</v>
      </c>
      <c r="AI9" s="30">
        <f t="shared" si="361"/>
        <v>0</v>
      </c>
      <c r="AJ9" s="30">
        <f t="shared" si="361"/>
        <v>0</v>
      </c>
      <c r="AK9" s="30">
        <f t="shared" si="361"/>
        <v>0</v>
      </c>
      <c r="AL9" s="30">
        <f t="shared" si="361"/>
        <v>0.4</v>
      </c>
      <c r="AM9" s="30">
        <f t="shared" si="361"/>
        <v>0</v>
      </c>
      <c r="AN9" s="30">
        <f t="shared" si="361"/>
        <v>0</v>
      </c>
      <c r="AO9" s="30">
        <f t="shared" si="361"/>
        <v>0</v>
      </c>
      <c r="AP9" s="30">
        <f t="shared" si="361"/>
        <v>0</v>
      </c>
      <c r="AQ9" s="30">
        <f t="shared" si="361"/>
        <v>0</v>
      </c>
      <c r="AR9" s="30">
        <f t="shared" si="361"/>
        <v>0</v>
      </c>
      <c r="AS9" s="30">
        <f t="shared" si="361"/>
        <v>0</v>
      </c>
      <c r="AT9" s="30">
        <f t="shared" si="361"/>
        <v>0</v>
      </c>
      <c r="AU9" s="30">
        <f t="shared" si="361"/>
        <v>0</v>
      </c>
      <c r="AV9" s="30">
        <f t="shared" si="361"/>
        <v>17.5</v>
      </c>
      <c r="AW9" s="30">
        <f t="shared" si="361"/>
        <v>24</v>
      </c>
      <c r="AX9" s="30">
        <f t="shared" si="361"/>
        <v>24</v>
      </c>
      <c r="AY9" s="30">
        <f t="shared" si="361"/>
        <v>24</v>
      </c>
      <c r="AZ9" s="30">
        <f t="shared" si="361"/>
        <v>24</v>
      </c>
      <c r="BA9" s="30">
        <f t="shared" si="361"/>
        <v>24</v>
      </c>
      <c r="BB9" s="30">
        <f t="shared" si="361"/>
        <v>24</v>
      </c>
      <c r="BC9" s="30">
        <f t="shared" si="361"/>
        <v>24</v>
      </c>
      <c r="BD9" s="30">
        <f t="shared" si="361"/>
        <v>24</v>
      </c>
      <c r="BE9" s="30">
        <f t="shared" si="361"/>
        <v>24</v>
      </c>
      <c r="BF9" s="30">
        <f t="shared" si="361"/>
        <v>24</v>
      </c>
      <c r="BG9" s="30">
        <f t="shared" si="361"/>
        <v>24</v>
      </c>
      <c r="BH9" s="30">
        <f t="shared" si="361"/>
        <v>24</v>
      </c>
      <c r="BI9" s="30">
        <f t="shared" si="361"/>
        <v>24</v>
      </c>
      <c r="BJ9" s="30">
        <f t="shared" si="361"/>
        <v>24</v>
      </c>
      <c r="BK9" s="30">
        <f t="shared" si="361"/>
        <v>24</v>
      </c>
      <c r="BL9" s="30">
        <f t="shared" si="361"/>
        <v>24</v>
      </c>
      <c r="BM9" s="30">
        <f t="shared" si="361"/>
        <v>24</v>
      </c>
      <c r="BN9" s="30">
        <f t="shared" si="361"/>
        <v>24</v>
      </c>
      <c r="BO9" s="30">
        <f t="shared" ref="BO9:DZ9" si="362">BO5+BO7+BO8</f>
        <v>24</v>
      </c>
      <c r="BP9" s="30">
        <f t="shared" si="362"/>
        <v>24</v>
      </c>
      <c r="BQ9" s="30">
        <f t="shared" si="362"/>
        <v>24</v>
      </c>
      <c r="BR9" s="30">
        <f t="shared" si="362"/>
        <v>24</v>
      </c>
      <c r="BS9" s="30">
        <f t="shared" si="362"/>
        <v>24</v>
      </c>
      <c r="BT9" s="30">
        <f t="shared" si="362"/>
        <v>24</v>
      </c>
      <c r="BU9" s="30">
        <f t="shared" si="362"/>
        <v>24</v>
      </c>
      <c r="BV9" s="30">
        <f t="shared" si="362"/>
        <v>24</v>
      </c>
      <c r="BW9" s="30">
        <f t="shared" si="362"/>
        <v>24</v>
      </c>
      <c r="BX9" s="30">
        <f t="shared" si="362"/>
        <v>24</v>
      </c>
      <c r="BY9" s="30">
        <f t="shared" si="362"/>
        <v>24</v>
      </c>
      <c r="BZ9" s="30">
        <f t="shared" si="362"/>
        <v>24</v>
      </c>
      <c r="CA9" s="30">
        <f t="shared" si="362"/>
        <v>24</v>
      </c>
      <c r="CB9" s="30">
        <f t="shared" si="362"/>
        <v>24</v>
      </c>
      <c r="CC9" s="30">
        <f t="shared" si="362"/>
        <v>24</v>
      </c>
      <c r="CD9" s="30">
        <f t="shared" si="362"/>
        <v>24</v>
      </c>
      <c r="CE9" s="30">
        <f t="shared" si="362"/>
        <v>24</v>
      </c>
      <c r="CF9" s="30">
        <f t="shared" si="362"/>
        <v>24</v>
      </c>
      <c r="CG9" s="30">
        <f t="shared" si="362"/>
        <v>24</v>
      </c>
      <c r="CH9" s="30">
        <f t="shared" si="362"/>
        <v>24</v>
      </c>
      <c r="CI9" s="30">
        <f t="shared" si="362"/>
        <v>24</v>
      </c>
      <c r="CJ9" s="30">
        <f t="shared" si="362"/>
        <v>24</v>
      </c>
      <c r="CK9" s="30">
        <f t="shared" si="362"/>
        <v>24</v>
      </c>
      <c r="CL9" s="30">
        <f t="shared" si="362"/>
        <v>24</v>
      </c>
      <c r="CM9" s="30">
        <f t="shared" si="362"/>
        <v>24</v>
      </c>
      <c r="CN9" s="30">
        <f t="shared" si="362"/>
        <v>24</v>
      </c>
      <c r="CO9" s="30">
        <f t="shared" si="362"/>
        <v>24</v>
      </c>
      <c r="CP9" s="30">
        <f t="shared" si="362"/>
        <v>24</v>
      </c>
      <c r="CQ9" s="30">
        <f t="shared" si="362"/>
        <v>24</v>
      </c>
      <c r="CR9" s="30">
        <f t="shared" si="362"/>
        <v>24</v>
      </c>
      <c r="CS9" s="30">
        <f t="shared" si="362"/>
        <v>24</v>
      </c>
      <c r="CT9" s="30">
        <f t="shared" si="362"/>
        <v>24</v>
      </c>
      <c r="CU9" s="30">
        <f t="shared" si="362"/>
        <v>24</v>
      </c>
      <c r="CV9" s="30">
        <f t="shared" si="362"/>
        <v>24</v>
      </c>
      <c r="CW9" s="30">
        <f t="shared" si="362"/>
        <v>24</v>
      </c>
      <c r="CX9" s="30">
        <f t="shared" si="362"/>
        <v>24</v>
      </c>
      <c r="CY9" s="30">
        <f t="shared" si="362"/>
        <v>24</v>
      </c>
      <c r="CZ9" s="30">
        <f t="shared" si="362"/>
        <v>24</v>
      </c>
      <c r="DA9" s="30">
        <f t="shared" si="362"/>
        <v>24</v>
      </c>
      <c r="DB9" s="30">
        <f t="shared" si="362"/>
        <v>24</v>
      </c>
      <c r="DC9" s="30">
        <f t="shared" si="362"/>
        <v>24</v>
      </c>
      <c r="DD9" s="30">
        <f t="shared" si="362"/>
        <v>24</v>
      </c>
      <c r="DE9" s="30">
        <f t="shared" si="362"/>
        <v>24</v>
      </c>
      <c r="DF9" s="30">
        <f t="shared" si="362"/>
        <v>24</v>
      </c>
      <c r="DG9" s="30">
        <f t="shared" si="362"/>
        <v>24</v>
      </c>
      <c r="DH9" s="30">
        <f t="shared" si="362"/>
        <v>24</v>
      </c>
      <c r="DI9" s="30">
        <f t="shared" si="362"/>
        <v>24</v>
      </c>
      <c r="DJ9" s="30">
        <f t="shared" si="362"/>
        <v>24</v>
      </c>
      <c r="DK9" s="30">
        <f t="shared" si="362"/>
        <v>24</v>
      </c>
      <c r="DL9" s="30">
        <f t="shared" si="362"/>
        <v>22.28</v>
      </c>
      <c r="DM9" s="30">
        <f t="shared" si="362"/>
        <v>0</v>
      </c>
      <c r="DN9" s="30">
        <f t="shared" si="362"/>
        <v>0</v>
      </c>
      <c r="DO9" s="30">
        <f t="shared" si="362"/>
        <v>0</v>
      </c>
      <c r="DP9" s="30">
        <f t="shared" si="362"/>
        <v>0</v>
      </c>
      <c r="DQ9" s="30">
        <f t="shared" si="362"/>
        <v>0</v>
      </c>
      <c r="DR9" s="30">
        <f t="shared" si="362"/>
        <v>0.33</v>
      </c>
      <c r="DS9" s="30">
        <f t="shared" si="362"/>
        <v>5.97</v>
      </c>
      <c r="DT9" s="30">
        <f t="shared" si="362"/>
        <v>0</v>
      </c>
      <c r="DU9" s="30">
        <f t="shared" si="362"/>
        <v>0</v>
      </c>
      <c r="DV9" s="30">
        <f t="shared" si="362"/>
        <v>0</v>
      </c>
      <c r="DW9" s="30">
        <f t="shared" si="362"/>
        <v>16.133333333333333</v>
      </c>
      <c r="DX9" s="30">
        <f t="shared" si="362"/>
        <v>3.58</v>
      </c>
      <c r="DY9" s="30">
        <f t="shared" si="362"/>
        <v>0</v>
      </c>
      <c r="DZ9" s="30">
        <f t="shared" si="362"/>
        <v>0</v>
      </c>
      <c r="EA9" s="30">
        <f t="shared" ref="EA9:GL9" si="363">EA5+EA7+EA8</f>
        <v>0</v>
      </c>
      <c r="EB9" s="30">
        <f t="shared" si="363"/>
        <v>0</v>
      </c>
      <c r="EC9" s="30">
        <f t="shared" si="363"/>
        <v>0</v>
      </c>
      <c r="ED9" s="30">
        <f t="shared" si="363"/>
        <v>0</v>
      </c>
      <c r="EE9" s="30">
        <f t="shared" si="363"/>
        <v>0</v>
      </c>
      <c r="EF9" s="30">
        <f t="shared" si="363"/>
        <v>0</v>
      </c>
      <c r="EG9" s="30">
        <f t="shared" si="363"/>
        <v>0</v>
      </c>
      <c r="EH9" s="30">
        <f t="shared" si="363"/>
        <v>0</v>
      </c>
      <c r="EI9" s="30">
        <f t="shared" si="363"/>
        <v>0</v>
      </c>
      <c r="EJ9" s="30">
        <f t="shared" si="363"/>
        <v>0</v>
      </c>
      <c r="EK9" s="30">
        <f t="shared" si="363"/>
        <v>0</v>
      </c>
      <c r="EL9" s="30">
        <f t="shared" si="363"/>
        <v>0</v>
      </c>
      <c r="EM9" s="30">
        <f t="shared" si="363"/>
        <v>0</v>
      </c>
      <c r="EN9" s="30">
        <f t="shared" si="363"/>
        <v>0</v>
      </c>
      <c r="EO9" s="30">
        <f t="shared" si="363"/>
        <v>0</v>
      </c>
      <c r="EP9" s="30">
        <f t="shared" si="363"/>
        <v>0</v>
      </c>
      <c r="EQ9" s="30">
        <f t="shared" si="363"/>
        <v>0</v>
      </c>
      <c r="ER9" s="30">
        <f t="shared" si="363"/>
        <v>2.02</v>
      </c>
      <c r="ES9" s="30">
        <f t="shared" si="363"/>
        <v>0</v>
      </c>
      <c r="ET9" s="30">
        <f t="shared" si="363"/>
        <v>0</v>
      </c>
      <c r="EU9" s="30">
        <f t="shared" si="363"/>
        <v>0</v>
      </c>
      <c r="EV9" s="30">
        <f t="shared" si="363"/>
        <v>0</v>
      </c>
      <c r="EW9" s="30">
        <f t="shared" si="363"/>
        <v>0</v>
      </c>
      <c r="EX9" s="30">
        <f t="shared" si="363"/>
        <v>0</v>
      </c>
      <c r="EY9" s="30">
        <f t="shared" si="363"/>
        <v>0</v>
      </c>
      <c r="EZ9" s="30">
        <f t="shared" si="363"/>
        <v>0</v>
      </c>
      <c r="FA9" s="30">
        <f t="shared" si="363"/>
        <v>0</v>
      </c>
      <c r="FB9" s="30">
        <f t="shared" si="363"/>
        <v>0</v>
      </c>
      <c r="FC9" s="30">
        <f t="shared" si="363"/>
        <v>0</v>
      </c>
      <c r="FD9" s="30">
        <f t="shared" si="363"/>
        <v>0</v>
      </c>
      <c r="FE9" s="30">
        <f t="shared" si="363"/>
        <v>0</v>
      </c>
      <c r="FF9" s="30">
        <f t="shared" si="363"/>
        <v>0</v>
      </c>
      <c r="FG9" s="30">
        <f t="shared" si="363"/>
        <v>0</v>
      </c>
      <c r="FH9" s="30">
        <f t="shared" si="363"/>
        <v>0</v>
      </c>
      <c r="FI9" s="30">
        <f t="shared" si="363"/>
        <v>0</v>
      </c>
      <c r="FJ9" s="30">
        <f t="shared" si="363"/>
        <v>0</v>
      </c>
      <c r="FK9" s="30">
        <f t="shared" si="363"/>
        <v>0</v>
      </c>
      <c r="FL9" s="30">
        <f t="shared" si="363"/>
        <v>0</v>
      </c>
      <c r="FM9" s="30">
        <f t="shared" si="363"/>
        <v>0</v>
      </c>
      <c r="FN9" s="30">
        <f t="shared" si="363"/>
        <v>0</v>
      </c>
      <c r="FO9" s="30">
        <f t="shared" si="363"/>
        <v>0</v>
      </c>
      <c r="FP9" s="30">
        <f t="shared" si="363"/>
        <v>0</v>
      </c>
      <c r="FQ9" s="30">
        <f t="shared" si="363"/>
        <v>0</v>
      </c>
      <c r="FR9" s="30">
        <f t="shared" si="363"/>
        <v>0</v>
      </c>
      <c r="FS9" s="30">
        <f t="shared" si="363"/>
        <v>0</v>
      </c>
      <c r="FT9" s="30">
        <f t="shared" si="363"/>
        <v>0</v>
      </c>
      <c r="FU9" s="30">
        <f t="shared" si="363"/>
        <v>0</v>
      </c>
      <c r="FV9" s="30">
        <f t="shared" si="363"/>
        <v>0</v>
      </c>
      <c r="FW9" s="30">
        <f t="shared" si="363"/>
        <v>0</v>
      </c>
      <c r="FX9" s="30">
        <f t="shared" si="363"/>
        <v>0</v>
      </c>
      <c r="FY9" s="30">
        <f t="shared" si="363"/>
        <v>0</v>
      </c>
      <c r="FZ9" s="30">
        <f t="shared" si="363"/>
        <v>0</v>
      </c>
      <c r="GA9" s="30">
        <f t="shared" si="363"/>
        <v>0</v>
      </c>
      <c r="GB9" s="30">
        <f t="shared" si="363"/>
        <v>0</v>
      </c>
      <c r="GC9" s="30">
        <f t="shared" si="363"/>
        <v>11.25</v>
      </c>
      <c r="GD9" s="30">
        <f t="shared" si="363"/>
        <v>0</v>
      </c>
      <c r="GE9" s="30">
        <f t="shared" si="363"/>
        <v>0</v>
      </c>
      <c r="GF9" s="30">
        <f t="shared" si="363"/>
        <v>0</v>
      </c>
      <c r="GG9" s="30">
        <f t="shared" si="363"/>
        <v>0</v>
      </c>
      <c r="GH9" s="30">
        <f t="shared" si="363"/>
        <v>0</v>
      </c>
      <c r="GI9" s="30">
        <f t="shared" si="363"/>
        <v>0</v>
      </c>
      <c r="GJ9" s="30">
        <f t="shared" si="363"/>
        <v>0</v>
      </c>
      <c r="GK9" s="30">
        <f t="shared" si="363"/>
        <v>0</v>
      </c>
      <c r="GL9" s="30">
        <f t="shared" si="363"/>
        <v>0</v>
      </c>
      <c r="GM9" s="30">
        <f t="shared" ref="GM9:IX9" si="364">GM5+GM7+GM8</f>
        <v>0</v>
      </c>
      <c r="GN9" s="30">
        <f t="shared" si="364"/>
        <v>0</v>
      </c>
      <c r="GO9" s="30">
        <f t="shared" si="364"/>
        <v>15.8</v>
      </c>
      <c r="GP9" s="30">
        <f t="shared" si="364"/>
        <v>0.2</v>
      </c>
      <c r="GQ9" s="30">
        <f t="shared" si="364"/>
        <v>0</v>
      </c>
      <c r="GR9" s="30">
        <f t="shared" si="364"/>
        <v>0</v>
      </c>
      <c r="GS9" s="30">
        <f t="shared" si="364"/>
        <v>0</v>
      </c>
      <c r="GT9" s="30">
        <f t="shared" si="364"/>
        <v>0</v>
      </c>
      <c r="GU9" s="30">
        <f t="shared" si="364"/>
        <v>0</v>
      </c>
      <c r="GV9" s="30">
        <f t="shared" si="364"/>
        <v>0</v>
      </c>
      <c r="GW9" s="30">
        <f t="shared" si="364"/>
        <v>0</v>
      </c>
      <c r="GX9" s="30">
        <f t="shared" si="364"/>
        <v>0</v>
      </c>
      <c r="GY9" s="30">
        <f t="shared" si="364"/>
        <v>0</v>
      </c>
      <c r="GZ9" s="30">
        <f t="shared" si="364"/>
        <v>0</v>
      </c>
      <c r="HA9" s="30">
        <f t="shared" si="364"/>
        <v>0</v>
      </c>
      <c r="HB9" s="30">
        <f t="shared" si="364"/>
        <v>0</v>
      </c>
      <c r="HC9" s="30">
        <f t="shared" si="364"/>
        <v>0</v>
      </c>
      <c r="HD9" s="30">
        <f t="shared" si="364"/>
        <v>0</v>
      </c>
      <c r="HE9" s="30">
        <f t="shared" si="364"/>
        <v>0</v>
      </c>
      <c r="HF9" s="30">
        <f t="shared" si="364"/>
        <v>0</v>
      </c>
      <c r="HG9" s="30">
        <f t="shared" si="364"/>
        <v>0</v>
      </c>
      <c r="HH9" s="30">
        <f t="shared" si="364"/>
        <v>0</v>
      </c>
      <c r="HI9" s="30">
        <f t="shared" si="364"/>
        <v>0</v>
      </c>
      <c r="HJ9" s="30">
        <f t="shared" si="364"/>
        <v>0</v>
      </c>
      <c r="HK9" s="30">
        <f t="shared" si="364"/>
        <v>0</v>
      </c>
      <c r="HL9" s="30">
        <f t="shared" si="364"/>
        <v>0</v>
      </c>
      <c r="HM9" s="30">
        <f t="shared" si="364"/>
        <v>0</v>
      </c>
      <c r="HN9" s="30">
        <f t="shared" si="364"/>
        <v>0</v>
      </c>
      <c r="HO9" s="30">
        <f t="shared" si="364"/>
        <v>0</v>
      </c>
      <c r="HP9" s="30">
        <f t="shared" si="364"/>
        <v>0</v>
      </c>
      <c r="HQ9" s="30">
        <f t="shared" si="364"/>
        <v>0</v>
      </c>
      <c r="HR9" s="30">
        <f t="shared" si="364"/>
        <v>0</v>
      </c>
      <c r="HS9" s="30">
        <f t="shared" si="364"/>
        <v>0</v>
      </c>
      <c r="HT9" s="30">
        <f t="shared" si="364"/>
        <v>0</v>
      </c>
      <c r="HU9" s="30">
        <f t="shared" si="364"/>
        <v>0</v>
      </c>
      <c r="HV9" s="30">
        <f t="shared" si="364"/>
        <v>0</v>
      </c>
      <c r="HW9" s="30">
        <f t="shared" si="364"/>
        <v>7.0000000000000007E-2</v>
      </c>
      <c r="HX9" s="30">
        <f t="shared" si="364"/>
        <v>0</v>
      </c>
      <c r="HY9" s="30">
        <f t="shared" si="364"/>
        <v>0</v>
      </c>
      <c r="HZ9" s="30">
        <f t="shared" si="364"/>
        <v>0</v>
      </c>
      <c r="IA9" s="30">
        <f t="shared" si="364"/>
        <v>0</v>
      </c>
      <c r="IB9" s="30">
        <f t="shared" si="364"/>
        <v>0</v>
      </c>
      <c r="IC9" s="30">
        <f t="shared" si="364"/>
        <v>0</v>
      </c>
      <c r="ID9" s="30">
        <f t="shared" si="364"/>
        <v>0</v>
      </c>
      <c r="IE9" s="30">
        <f t="shared" si="364"/>
        <v>0</v>
      </c>
      <c r="IF9" s="30">
        <f t="shared" si="364"/>
        <v>0</v>
      </c>
      <c r="IG9" s="30">
        <f t="shared" si="364"/>
        <v>0</v>
      </c>
      <c r="IH9" s="30">
        <f t="shared" si="364"/>
        <v>0</v>
      </c>
      <c r="II9" s="30">
        <f t="shared" si="364"/>
        <v>0</v>
      </c>
      <c r="IJ9" s="30">
        <f t="shared" si="364"/>
        <v>0</v>
      </c>
      <c r="IK9" s="30">
        <f t="shared" si="364"/>
        <v>0</v>
      </c>
      <c r="IL9" s="30">
        <f t="shared" si="364"/>
        <v>0</v>
      </c>
      <c r="IM9" s="30">
        <f t="shared" si="364"/>
        <v>0</v>
      </c>
      <c r="IN9" s="30">
        <f t="shared" si="364"/>
        <v>0</v>
      </c>
      <c r="IO9" s="30">
        <f t="shared" si="364"/>
        <v>0</v>
      </c>
      <c r="IP9" s="30">
        <f t="shared" si="364"/>
        <v>0</v>
      </c>
      <c r="IQ9" s="30">
        <f t="shared" si="364"/>
        <v>0</v>
      </c>
      <c r="IR9" s="30">
        <f t="shared" si="364"/>
        <v>0</v>
      </c>
      <c r="IS9" s="30">
        <f t="shared" si="364"/>
        <v>0</v>
      </c>
      <c r="IT9" s="30">
        <f t="shared" si="364"/>
        <v>0</v>
      </c>
      <c r="IU9" s="30">
        <f t="shared" si="364"/>
        <v>0</v>
      </c>
      <c r="IV9" s="30">
        <f t="shared" si="364"/>
        <v>0</v>
      </c>
      <c r="IW9" s="30">
        <f t="shared" si="364"/>
        <v>0</v>
      </c>
      <c r="IX9" s="30">
        <f t="shared" si="364"/>
        <v>0</v>
      </c>
      <c r="IY9" s="30">
        <f t="shared" ref="IY9:LJ9" si="365">IY5+IY7+IY8</f>
        <v>0</v>
      </c>
      <c r="IZ9" s="30">
        <f t="shared" si="365"/>
        <v>0</v>
      </c>
      <c r="JA9" s="30">
        <f t="shared" si="365"/>
        <v>0</v>
      </c>
      <c r="JB9" s="30">
        <f t="shared" si="365"/>
        <v>0</v>
      </c>
      <c r="JC9" s="30">
        <f t="shared" si="365"/>
        <v>0</v>
      </c>
      <c r="JD9" s="30">
        <f t="shared" si="365"/>
        <v>0</v>
      </c>
      <c r="JE9" s="30">
        <f t="shared" si="365"/>
        <v>0</v>
      </c>
      <c r="JF9" s="30">
        <f t="shared" si="365"/>
        <v>0</v>
      </c>
      <c r="JG9" s="30">
        <f t="shared" si="365"/>
        <v>0</v>
      </c>
      <c r="JH9" s="30">
        <f t="shared" si="365"/>
        <v>0</v>
      </c>
      <c r="JI9" s="30">
        <f t="shared" si="365"/>
        <v>0</v>
      </c>
      <c r="JJ9" s="30">
        <f t="shared" si="365"/>
        <v>0</v>
      </c>
      <c r="JK9" s="30">
        <f t="shared" si="365"/>
        <v>0</v>
      </c>
      <c r="JL9" s="30">
        <f t="shared" si="365"/>
        <v>0</v>
      </c>
      <c r="JM9" s="30">
        <f t="shared" si="365"/>
        <v>0</v>
      </c>
      <c r="JN9" s="30">
        <f t="shared" si="365"/>
        <v>0</v>
      </c>
      <c r="JO9" s="30">
        <f t="shared" si="365"/>
        <v>0</v>
      </c>
      <c r="JP9" s="30">
        <f t="shared" si="365"/>
        <v>0</v>
      </c>
      <c r="JQ9" s="30">
        <f t="shared" si="365"/>
        <v>0</v>
      </c>
      <c r="JR9" s="30">
        <f t="shared" si="365"/>
        <v>0</v>
      </c>
      <c r="JS9" s="30">
        <f t="shared" si="365"/>
        <v>0</v>
      </c>
      <c r="JT9" s="30">
        <f t="shared" si="365"/>
        <v>0</v>
      </c>
      <c r="JU9" s="30">
        <f t="shared" si="365"/>
        <v>0</v>
      </c>
      <c r="JV9" s="30">
        <f t="shared" si="365"/>
        <v>0</v>
      </c>
      <c r="JW9" s="30">
        <f t="shared" si="365"/>
        <v>0</v>
      </c>
      <c r="JX9" s="30">
        <f t="shared" si="365"/>
        <v>0</v>
      </c>
      <c r="JY9" s="30">
        <f t="shared" si="365"/>
        <v>0</v>
      </c>
      <c r="JZ9" s="30">
        <f t="shared" si="365"/>
        <v>0</v>
      </c>
      <c r="KA9" s="30">
        <f t="shared" si="365"/>
        <v>0</v>
      </c>
      <c r="KB9" s="30">
        <f t="shared" si="365"/>
        <v>13.12</v>
      </c>
      <c r="KC9" s="30">
        <f t="shared" si="365"/>
        <v>0</v>
      </c>
      <c r="KD9" s="30">
        <f t="shared" si="365"/>
        <v>0</v>
      </c>
      <c r="KE9" s="30">
        <f t="shared" si="365"/>
        <v>0</v>
      </c>
      <c r="KF9" s="30">
        <f t="shared" si="365"/>
        <v>0</v>
      </c>
      <c r="KG9" s="30">
        <f t="shared" si="365"/>
        <v>0</v>
      </c>
      <c r="KH9" s="30">
        <f t="shared" si="365"/>
        <v>0</v>
      </c>
      <c r="KI9" s="30">
        <f t="shared" si="365"/>
        <v>0</v>
      </c>
      <c r="KJ9" s="30">
        <f t="shared" si="365"/>
        <v>0</v>
      </c>
      <c r="KK9" s="30">
        <f t="shared" si="365"/>
        <v>0</v>
      </c>
      <c r="KL9" s="30">
        <f t="shared" si="365"/>
        <v>0</v>
      </c>
      <c r="KM9" s="30">
        <f t="shared" si="365"/>
        <v>0</v>
      </c>
      <c r="KN9" s="30">
        <f t="shared" si="365"/>
        <v>0</v>
      </c>
      <c r="KO9" s="30">
        <f t="shared" si="365"/>
        <v>0</v>
      </c>
      <c r="KP9" s="30">
        <f t="shared" si="365"/>
        <v>0</v>
      </c>
      <c r="KQ9" s="30">
        <f t="shared" si="365"/>
        <v>0</v>
      </c>
      <c r="KR9" s="30">
        <f t="shared" si="365"/>
        <v>0</v>
      </c>
      <c r="KS9" s="30">
        <f t="shared" si="365"/>
        <v>0</v>
      </c>
      <c r="KT9" s="30">
        <f t="shared" si="365"/>
        <v>0</v>
      </c>
      <c r="KU9" s="30">
        <f t="shared" si="365"/>
        <v>0</v>
      </c>
      <c r="KV9" s="30">
        <f t="shared" si="365"/>
        <v>0</v>
      </c>
      <c r="KW9" s="30">
        <f t="shared" si="365"/>
        <v>0</v>
      </c>
      <c r="KX9" s="30">
        <f t="shared" si="365"/>
        <v>0</v>
      </c>
      <c r="KY9" s="30">
        <f t="shared" si="365"/>
        <v>0</v>
      </c>
      <c r="KZ9" s="30">
        <f t="shared" si="365"/>
        <v>0</v>
      </c>
      <c r="LA9" s="30">
        <f t="shared" si="365"/>
        <v>0</v>
      </c>
      <c r="LB9" s="30">
        <f t="shared" si="365"/>
        <v>0</v>
      </c>
      <c r="LC9" s="30">
        <f t="shared" si="365"/>
        <v>0</v>
      </c>
      <c r="LD9" s="30">
        <f t="shared" si="365"/>
        <v>0</v>
      </c>
      <c r="LE9" s="30">
        <f t="shared" si="365"/>
        <v>0</v>
      </c>
      <c r="LF9" s="30">
        <f t="shared" si="365"/>
        <v>0</v>
      </c>
      <c r="LG9" s="30">
        <f t="shared" si="365"/>
        <v>0</v>
      </c>
      <c r="LH9" s="30">
        <f t="shared" si="365"/>
        <v>0</v>
      </c>
      <c r="LI9" s="30">
        <f t="shared" si="365"/>
        <v>0</v>
      </c>
      <c r="LJ9" s="30">
        <f t="shared" si="365"/>
        <v>0</v>
      </c>
      <c r="LK9" s="30">
        <f t="shared" ref="LK9:NB9" si="366">LK5+LK7+LK8</f>
        <v>0</v>
      </c>
      <c r="LL9" s="30">
        <f t="shared" si="366"/>
        <v>0</v>
      </c>
      <c r="LM9" s="30">
        <f t="shared" si="366"/>
        <v>0</v>
      </c>
      <c r="LN9" s="30">
        <f t="shared" si="366"/>
        <v>0</v>
      </c>
      <c r="LO9" s="30">
        <f t="shared" si="366"/>
        <v>0</v>
      </c>
      <c r="LP9" s="30">
        <f t="shared" si="366"/>
        <v>0</v>
      </c>
      <c r="LQ9" s="30">
        <f t="shared" si="366"/>
        <v>0</v>
      </c>
      <c r="LR9" s="30">
        <f t="shared" si="366"/>
        <v>0</v>
      </c>
      <c r="LS9" s="30">
        <f t="shared" si="366"/>
        <v>0</v>
      </c>
      <c r="LT9" s="30">
        <f t="shared" si="366"/>
        <v>0</v>
      </c>
      <c r="LU9" s="30">
        <f t="shared" si="366"/>
        <v>0</v>
      </c>
      <c r="LV9" s="30">
        <f t="shared" si="366"/>
        <v>0</v>
      </c>
      <c r="LW9" s="30">
        <f t="shared" si="366"/>
        <v>0</v>
      </c>
      <c r="LX9" s="30">
        <f t="shared" si="366"/>
        <v>0</v>
      </c>
      <c r="LY9" s="30">
        <f t="shared" si="366"/>
        <v>0</v>
      </c>
      <c r="LZ9" s="30">
        <f t="shared" si="366"/>
        <v>0</v>
      </c>
      <c r="MA9" s="30">
        <f t="shared" si="366"/>
        <v>0</v>
      </c>
      <c r="MB9" s="30">
        <f t="shared" si="366"/>
        <v>0</v>
      </c>
      <c r="MC9" s="30">
        <f t="shared" si="366"/>
        <v>0</v>
      </c>
      <c r="MD9" s="30">
        <f t="shared" si="366"/>
        <v>0</v>
      </c>
      <c r="ME9" s="30">
        <f t="shared" si="366"/>
        <v>0</v>
      </c>
      <c r="MF9" s="30">
        <f t="shared" si="366"/>
        <v>17.75</v>
      </c>
      <c r="MG9" s="30">
        <f t="shared" si="366"/>
        <v>0.78333333333333333</v>
      </c>
      <c r="MH9" s="30">
        <f t="shared" si="366"/>
        <v>0</v>
      </c>
      <c r="MI9" s="30">
        <f t="shared" si="366"/>
        <v>0</v>
      </c>
      <c r="MJ9" s="30">
        <f t="shared" si="366"/>
        <v>0</v>
      </c>
      <c r="MK9" s="30">
        <f t="shared" si="366"/>
        <v>0</v>
      </c>
      <c r="ML9" s="30">
        <f t="shared" si="366"/>
        <v>0</v>
      </c>
      <c r="MM9" s="30">
        <f t="shared" si="366"/>
        <v>0</v>
      </c>
      <c r="MN9" s="30">
        <f t="shared" si="366"/>
        <v>0</v>
      </c>
      <c r="MO9" s="30">
        <f t="shared" si="366"/>
        <v>0</v>
      </c>
      <c r="MP9" s="30">
        <f t="shared" si="366"/>
        <v>0</v>
      </c>
      <c r="MQ9" s="30">
        <f t="shared" si="366"/>
        <v>0</v>
      </c>
      <c r="MR9" s="30">
        <f t="shared" si="366"/>
        <v>0</v>
      </c>
      <c r="MS9" s="30">
        <f t="shared" si="366"/>
        <v>0</v>
      </c>
      <c r="MT9" s="30">
        <f t="shared" si="366"/>
        <v>0</v>
      </c>
      <c r="MU9" s="30">
        <f t="shared" si="366"/>
        <v>0</v>
      </c>
      <c r="MV9" s="30">
        <f t="shared" si="366"/>
        <v>0</v>
      </c>
      <c r="MW9" s="30">
        <f t="shared" si="366"/>
        <v>0</v>
      </c>
      <c r="MX9" s="30">
        <f t="shared" si="366"/>
        <v>0</v>
      </c>
      <c r="MY9" s="30">
        <f t="shared" si="366"/>
        <v>0</v>
      </c>
      <c r="MZ9" s="30">
        <f t="shared" si="366"/>
        <v>0</v>
      </c>
      <c r="NA9" s="30">
        <f t="shared" si="366"/>
        <v>0</v>
      </c>
      <c r="NB9" s="30">
        <f t="shared" si="366"/>
        <v>3.07</v>
      </c>
    </row>
    <row r="10" spans="1:366" x14ac:dyDescent="0.2">
      <c r="A10" s="14"/>
      <c r="B10" s="15" t="s">
        <v>1</v>
      </c>
      <c r="C10" s="30">
        <f t="shared" ref="C10:BN10" si="367">C4-C9</f>
        <v>24</v>
      </c>
      <c r="D10" s="30">
        <f t="shared" si="367"/>
        <v>24</v>
      </c>
      <c r="E10" s="30">
        <f t="shared" si="367"/>
        <v>24</v>
      </c>
      <c r="F10" s="30">
        <f t="shared" si="367"/>
        <v>24</v>
      </c>
      <c r="G10" s="30">
        <f t="shared" si="367"/>
        <v>24</v>
      </c>
      <c r="H10" s="30">
        <f t="shared" si="367"/>
        <v>24</v>
      </c>
      <c r="I10" s="30">
        <f t="shared" si="367"/>
        <v>24</v>
      </c>
      <c r="J10" s="30">
        <f t="shared" si="367"/>
        <v>24</v>
      </c>
      <c r="K10" s="30">
        <f t="shared" si="367"/>
        <v>24</v>
      </c>
      <c r="L10" s="30">
        <f t="shared" si="367"/>
        <v>24</v>
      </c>
      <c r="M10" s="30">
        <f t="shared" si="367"/>
        <v>24</v>
      </c>
      <c r="N10" s="30">
        <f t="shared" si="367"/>
        <v>24</v>
      </c>
      <c r="O10" s="30">
        <f t="shared" si="367"/>
        <v>24</v>
      </c>
      <c r="P10" s="30">
        <f t="shared" si="367"/>
        <v>24</v>
      </c>
      <c r="Q10" s="30">
        <f t="shared" si="367"/>
        <v>24</v>
      </c>
      <c r="R10" s="30">
        <f t="shared" si="367"/>
        <v>24</v>
      </c>
      <c r="S10" s="30">
        <f t="shared" si="367"/>
        <v>24</v>
      </c>
      <c r="T10" s="30">
        <f t="shared" si="367"/>
        <v>24</v>
      </c>
      <c r="U10" s="30">
        <f t="shared" si="367"/>
        <v>24</v>
      </c>
      <c r="V10" s="30">
        <f t="shared" si="367"/>
        <v>24</v>
      </c>
      <c r="W10" s="30">
        <f t="shared" si="367"/>
        <v>24</v>
      </c>
      <c r="X10" s="30">
        <f t="shared" si="367"/>
        <v>24</v>
      </c>
      <c r="Y10" s="30">
        <f t="shared" si="367"/>
        <v>24</v>
      </c>
      <c r="Z10" s="30">
        <f t="shared" si="367"/>
        <v>24</v>
      </c>
      <c r="AA10" s="30">
        <f t="shared" si="367"/>
        <v>24</v>
      </c>
      <c r="AB10" s="30">
        <f t="shared" si="367"/>
        <v>24</v>
      </c>
      <c r="AC10" s="30">
        <f t="shared" si="367"/>
        <v>24</v>
      </c>
      <c r="AD10" s="30">
        <f t="shared" si="367"/>
        <v>24</v>
      </c>
      <c r="AE10" s="30">
        <f t="shared" si="367"/>
        <v>24</v>
      </c>
      <c r="AF10" s="30">
        <f t="shared" si="367"/>
        <v>24</v>
      </c>
      <c r="AG10" s="30">
        <f t="shared" si="367"/>
        <v>24</v>
      </c>
      <c r="AH10" s="30">
        <f t="shared" si="367"/>
        <v>24</v>
      </c>
      <c r="AI10" s="30">
        <f t="shared" si="367"/>
        <v>24</v>
      </c>
      <c r="AJ10" s="30">
        <f t="shared" si="367"/>
        <v>24</v>
      </c>
      <c r="AK10" s="30">
        <f t="shared" si="367"/>
        <v>24</v>
      </c>
      <c r="AL10" s="30">
        <f t="shared" si="367"/>
        <v>23.6</v>
      </c>
      <c r="AM10" s="30">
        <f t="shared" si="367"/>
        <v>24</v>
      </c>
      <c r="AN10" s="30">
        <f t="shared" si="367"/>
        <v>24</v>
      </c>
      <c r="AO10" s="30">
        <f t="shared" si="367"/>
        <v>24</v>
      </c>
      <c r="AP10" s="30">
        <f t="shared" si="367"/>
        <v>24</v>
      </c>
      <c r="AQ10" s="30">
        <f t="shared" si="367"/>
        <v>24</v>
      </c>
      <c r="AR10" s="30">
        <f t="shared" si="367"/>
        <v>24</v>
      </c>
      <c r="AS10" s="30">
        <f t="shared" si="367"/>
        <v>24</v>
      </c>
      <c r="AT10" s="30">
        <f t="shared" si="367"/>
        <v>24</v>
      </c>
      <c r="AU10" s="30">
        <f t="shared" si="367"/>
        <v>24</v>
      </c>
      <c r="AV10" s="30">
        <f t="shared" si="367"/>
        <v>6.5</v>
      </c>
      <c r="AW10" s="30">
        <f t="shared" si="367"/>
        <v>0</v>
      </c>
      <c r="AX10" s="30">
        <f t="shared" si="367"/>
        <v>0</v>
      </c>
      <c r="AY10" s="30">
        <f t="shared" si="367"/>
        <v>0</v>
      </c>
      <c r="AZ10" s="30">
        <f t="shared" si="367"/>
        <v>0</v>
      </c>
      <c r="BA10" s="30">
        <f t="shared" si="367"/>
        <v>0</v>
      </c>
      <c r="BB10" s="30">
        <f t="shared" si="367"/>
        <v>0</v>
      </c>
      <c r="BC10" s="30">
        <f t="shared" si="367"/>
        <v>0</v>
      </c>
      <c r="BD10" s="30">
        <f t="shared" si="367"/>
        <v>0</v>
      </c>
      <c r="BE10" s="30">
        <f t="shared" si="367"/>
        <v>0</v>
      </c>
      <c r="BF10" s="30">
        <f t="shared" si="367"/>
        <v>0</v>
      </c>
      <c r="BG10" s="30">
        <f t="shared" si="367"/>
        <v>0</v>
      </c>
      <c r="BH10" s="30">
        <f t="shared" si="367"/>
        <v>0</v>
      </c>
      <c r="BI10" s="30">
        <f t="shared" si="367"/>
        <v>0</v>
      </c>
      <c r="BJ10" s="30">
        <f t="shared" si="367"/>
        <v>0</v>
      </c>
      <c r="BK10" s="30">
        <f t="shared" si="367"/>
        <v>0</v>
      </c>
      <c r="BL10" s="30">
        <f t="shared" si="367"/>
        <v>0</v>
      </c>
      <c r="BM10" s="30">
        <f t="shared" si="367"/>
        <v>0</v>
      </c>
      <c r="BN10" s="30">
        <f t="shared" si="367"/>
        <v>0</v>
      </c>
      <c r="BO10" s="30">
        <f t="shared" ref="BO10:DZ10" si="368">BO4-BO9</f>
        <v>0</v>
      </c>
      <c r="BP10" s="30">
        <f t="shared" si="368"/>
        <v>0</v>
      </c>
      <c r="BQ10" s="30">
        <f t="shared" si="368"/>
        <v>0</v>
      </c>
      <c r="BR10" s="30">
        <f t="shared" si="368"/>
        <v>0</v>
      </c>
      <c r="BS10" s="30">
        <f t="shared" si="368"/>
        <v>0</v>
      </c>
      <c r="BT10" s="30">
        <f t="shared" si="368"/>
        <v>0</v>
      </c>
      <c r="BU10" s="30">
        <f t="shared" si="368"/>
        <v>0</v>
      </c>
      <c r="BV10" s="30">
        <f t="shared" si="368"/>
        <v>0</v>
      </c>
      <c r="BW10" s="30">
        <f t="shared" si="368"/>
        <v>0</v>
      </c>
      <c r="BX10" s="30">
        <f t="shared" si="368"/>
        <v>0</v>
      </c>
      <c r="BY10" s="30">
        <f t="shared" si="368"/>
        <v>0</v>
      </c>
      <c r="BZ10" s="30">
        <f t="shared" si="368"/>
        <v>0</v>
      </c>
      <c r="CA10" s="30">
        <f t="shared" si="368"/>
        <v>0</v>
      </c>
      <c r="CB10" s="30">
        <f t="shared" si="368"/>
        <v>0</v>
      </c>
      <c r="CC10" s="30">
        <f t="shared" si="368"/>
        <v>0</v>
      </c>
      <c r="CD10" s="30">
        <f t="shared" si="368"/>
        <v>0</v>
      </c>
      <c r="CE10" s="30">
        <f t="shared" si="368"/>
        <v>0</v>
      </c>
      <c r="CF10" s="30">
        <f t="shared" si="368"/>
        <v>0</v>
      </c>
      <c r="CG10" s="30">
        <f t="shared" si="368"/>
        <v>0</v>
      </c>
      <c r="CH10" s="30">
        <f t="shared" si="368"/>
        <v>0</v>
      </c>
      <c r="CI10" s="30">
        <f t="shared" si="368"/>
        <v>0</v>
      </c>
      <c r="CJ10" s="30">
        <f t="shared" si="368"/>
        <v>0</v>
      </c>
      <c r="CK10" s="30">
        <f t="shared" si="368"/>
        <v>0</v>
      </c>
      <c r="CL10" s="30">
        <f t="shared" si="368"/>
        <v>0</v>
      </c>
      <c r="CM10" s="30">
        <f t="shared" si="368"/>
        <v>0</v>
      </c>
      <c r="CN10" s="30">
        <f t="shared" si="368"/>
        <v>0</v>
      </c>
      <c r="CO10" s="30">
        <f t="shared" si="368"/>
        <v>0</v>
      </c>
      <c r="CP10" s="30">
        <f t="shared" si="368"/>
        <v>0</v>
      </c>
      <c r="CQ10" s="30">
        <f t="shared" si="368"/>
        <v>0</v>
      </c>
      <c r="CR10" s="30">
        <f t="shared" si="368"/>
        <v>0</v>
      </c>
      <c r="CS10" s="30">
        <f t="shared" si="368"/>
        <v>0</v>
      </c>
      <c r="CT10" s="30">
        <f t="shared" si="368"/>
        <v>0</v>
      </c>
      <c r="CU10" s="30">
        <f t="shared" si="368"/>
        <v>0</v>
      </c>
      <c r="CV10" s="30">
        <f t="shared" si="368"/>
        <v>0</v>
      </c>
      <c r="CW10" s="30">
        <f t="shared" si="368"/>
        <v>0</v>
      </c>
      <c r="CX10" s="30">
        <f t="shared" si="368"/>
        <v>0</v>
      </c>
      <c r="CY10" s="30">
        <f t="shared" si="368"/>
        <v>0</v>
      </c>
      <c r="CZ10" s="30">
        <f t="shared" si="368"/>
        <v>0</v>
      </c>
      <c r="DA10" s="30">
        <f t="shared" si="368"/>
        <v>0</v>
      </c>
      <c r="DB10" s="30">
        <f t="shared" si="368"/>
        <v>0</v>
      </c>
      <c r="DC10" s="30">
        <f t="shared" si="368"/>
        <v>0</v>
      </c>
      <c r="DD10" s="30">
        <f t="shared" si="368"/>
        <v>0</v>
      </c>
      <c r="DE10" s="30">
        <f t="shared" si="368"/>
        <v>0</v>
      </c>
      <c r="DF10" s="30">
        <f t="shared" si="368"/>
        <v>0</v>
      </c>
      <c r="DG10" s="30">
        <f t="shared" si="368"/>
        <v>0</v>
      </c>
      <c r="DH10" s="30">
        <f t="shared" si="368"/>
        <v>0</v>
      </c>
      <c r="DI10" s="30">
        <f t="shared" si="368"/>
        <v>0</v>
      </c>
      <c r="DJ10" s="30">
        <f t="shared" si="368"/>
        <v>0</v>
      </c>
      <c r="DK10" s="30">
        <f t="shared" si="368"/>
        <v>0</v>
      </c>
      <c r="DL10" s="30">
        <f t="shared" si="368"/>
        <v>1.7199999999999989</v>
      </c>
      <c r="DM10" s="30">
        <f t="shared" si="368"/>
        <v>24</v>
      </c>
      <c r="DN10" s="30">
        <f t="shared" si="368"/>
        <v>24</v>
      </c>
      <c r="DO10" s="30">
        <f t="shared" si="368"/>
        <v>24</v>
      </c>
      <c r="DP10" s="30">
        <f t="shared" si="368"/>
        <v>24</v>
      </c>
      <c r="DQ10" s="30">
        <f t="shared" si="368"/>
        <v>24</v>
      </c>
      <c r="DR10" s="30">
        <f t="shared" si="368"/>
        <v>23.67</v>
      </c>
      <c r="DS10" s="30">
        <f t="shared" si="368"/>
        <v>18.03</v>
      </c>
      <c r="DT10" s="30">
        <f t="shared" si="368"/>
        <v>24</v>
      </c>
      <c r="DU10" s="30">
        <f t="shared" si="368"/>
        <v>24</v>
      </c>
      <c r="DV10" s="30">
        <f t="shared" si="368"/>
        <v>24</v>
      </c>
      <c r="DW10" s="30">
        <f t="shared" si="368"/>
        <v>7.8666666666666671</v>
      </c>
      <c r="DX10" s="30">
        <f t="shared" si="368"/>
        <v>20.420000000000002</v>
      </c>
      <c r="DY10" s="30">
        <f t="shared" si="368"/>
        <v>24</v>
      </c>
      <c r="DZ10" s="30">
        <f t="shared" si="368"/>
        <v>24</v>
      </c>
      <c r="EA10" s="30">
        <f t="shared" ref="EA10:GL10" si="369">EA4-EA9</f>
        <v>24</v>
      </c>
      <c r="EB10" s="30">
        <f t="shared" si="369"/>
        <v>24</v>
      </c>
      <c r="EC10" s="30">
        <f t="shared" si="369"/>
        <v>24</v>
      </c>
      <c r="ED10" s="30">
        <f t="shared" si="369"/>
        <v>24</v>
      </c>
      <c r="EE10" s="30">
        <f t="shared" si="369"/>
        <v>24</v>
      </c>
      <c r="EF10" s="30">
        <f t="shared" si="369"/>
        <v>24</v>
      </c>
      <c r="EG10" s="30">
        <f t="shared" si="369"/>
        <v>24</v>
      </c>
      <c r="EH10" s="30">
        <f t="shared" si="369"/>
        <v>24</v>
      </c>
      <c r="EI10" s="30">
        <f t="shared" si="369"/>
        <v>24</v>
      </c>
      <c r="EJ10" s="30">
        <f t="shared" si="369"/>
        <v>24</v>
      </c>
      <c r="EK10" s="30">
        <f t="shared" si="369"/>
        <v>24</v>
      </c>
      <c r="EL10" s="30">
        <f t="shared" si="369"/>
        <v>24</v>
      </c>
      <c r="EM10" s="30">
        <f t="shared" si="369"/>
        <v>24</v>
      </c>
      <c r="EN10" s="30">
        <f t="shared" si="369"/>
        <v>24</v>
      </c>
      <c r="EO10" s="30">
        <f t="shared" si="369"/>
        <v>24</v>
      </c>
      <c r="EP10" s="30">
        <f t="shared" si="369"/>
        <v>24</v>
      </c>
      <c r="EQ10" s="30">
        <f t="shared" si="369"/>
        <v>24</v>
      </c>
      <c r="ER10" s="30">
        <f t="shared" si="369"/>
        <v>21.98</v>
      </c>
      <c r="ES10" s="30">
        <f t="shared" si="369"/>
        <v>24</v>
      </c>
      <c r="ET10" s="30">
        <f t="shared" si="369"/>
        <v>24</v>
      </c>
      <c r="EU10" s="30">
        <f t="shared" si="369"/>
        <v>24</v>
      </c>
      <c r="EV10" s="30">
        <f t="shared" si="369"/>
        <v>24</v>
      </c>
      <c r="EW10" s="30">
        <f t="shared" si="369"/>
        <v>24</v>
      </c>
      <c r="EX10" s="30">
        <f t="shared" si="369"/>
        <v>24</v>
      </c>
      <c r="EY10" s="30">
        <f t="shared" si="369"/>
        <v>24</v>
      </c>
      <c r="EZ10" s="30">
        <f t="shared" si="369"/>
        <v>24</v>
      </c>
      <c r="FA10" s="30">
        <f t="shared" si="369"/>
        <v>24</v>
      </c>
      <c r="FB10" s="30">
        <f t="shared" si="369"/>
        <v>24</v>
      </c>
      <c r="FC10" s="30">
        <f t="shared" si="369"/>
        <v>24</v>
      </c>
      <c r="FD10" s="30">
        <f t="shared" si="369"/>
        <v>24</v>
      </c>
      <c r="FE10" s="30">
        <f t="shared" si="369"/>
        <v>24</v>
      </c>
      <c r="FF10" s="30">
        <f t="shared" si="369"/>
        <v>24</v>
      </c>
      <c r="FG10" s="30">
        <f t="shared" si="369"/>
        <v>24</v>
      </c>
      <c r="FH10" s="30">
        <f t="shared" si="369"/>
        <v>24</v>
      </c>
      <c r="FI10" s="30">
        <f t="shared" si="369"/>
        <v>24</v>
      </c>
      <c r="FJ10" s="30">
        <f t="shared" si="369"/>
        <v>24</v>
      </c>
      <c r="FK10" s="30">
        <f t="shared" si="369"/>
        <v>24</v>
      </c>
      <c r="FL10" s="30">
        <f t="shared" si="369"/>
        <v>24</v>
      </c>
      <c r="FM10" s="30">
        <f t="shared" si="369"/>
        <v>24</v>
      </c>
      <c r="FN10" s="30">
        <f t="shared" si="369"/>
        <v>24</v>
      </c>
      <c r="FO10" s="30">
        <f t="shared" si="369"/>
        <v>24</v>
      </c>
      <c r="FP10" s="30">
        <f t="shared" si="369"/>
        <v>24</v>
      </c>
      <c r="FQ10" s="30">
        <f t="shared" si="369"/>
        <v>24</v>
      </c>
      <c r="FR10" s="30">
        <f t="shared" si="369"/>
        <v>24</v>
      </c>
      <c r="FS10" s="30">
        <f t="shared" si="369"/>
        <v>24</v>
      </c>
      <c r="FT10" s="30">
        <f t="shared" si="369"/>
        <v>24</v>
      </c>
      <c r="FU10" s="30">
        <f t="shared" si="369"/>
        <v>24</v>
      </c>
      <c r="FV10" s="30">
        <f t="shared" si="369"/>
        <v>24</v>
      </c>
      <c r="FW10" s="30">
        <f t="shared" si="369"/>
        <v>24</v>
      </c>
      <c r="FX10" s="30">
        <f t="shared" si="369"/>
        <v>24</v>
      </c>
      <c r="FY10" s="30">
        <f t="shared" si="369"/>
        <v>24</v>
      </c>
      <c r="FZ10" s="30">
        <f t="shared" si="369"/>
        <v>24</v>
      </c>
      <c r="GA10" s="30">
        <f t="shared" si="369"/>
        <v>24</v>
      </c>
      <c r="GB10" s="30">
        <f t="shared" si="369"/>
        <v>24</v>
      </c>
      <c r="GC10" s="30">
        <f t="shared" si="369"/>
        <v>12.75</v>
      </c>
      <c r="GD10" s="30">
        <f t="shared" si="369"/>
        <v>24</v>
      </c>
      <c r="GE10" s="30">
        <f t="shared" si="369"/>
        <v>24</v>
      </c>
      <c r="GF10" s="30">
        <f t="shared" si="369"/>
        <v>24</v>
      </c>
      <c r="GG10" s="30">
        <f t="shared" si="369"/>
        <v>24</v>
      </c>
      <c r="GH10" s="30">
        <f t="shared" si="369"/>
        <v>24</v>
      </c>
      <c r="GI10" s="30">
        <f t="shared" si="369"/>
        <v>24</v>
      </c>
      <c r="GJ10" s="30">
        <f t="shared" si="369"/>
        <v>24</v>
      </c>
      <c r="GK10" s="30">
        <f t="shared" si="369"/>
        <v>24</v>
      </c>
      <c r="GL10" s="30">
        <f t="shared" si="369"/>
        <v>24</v>
      </c>
      <c r="GM10" s="30">
        <f t="shared" ref="GM10:IX10" si="370">GM4-GM9</f>
        <v>24</v>
      </c>
      <c r="GN10" s="30">
        <f t="shared" si="370"/>
        <v>24</v>
      </c>
      <c r="GO10" s="30">
        <f t="shared" si="370"/>
        <v>8.1999999999999993</v>
      </c>
      <c r="GP10" s="30">
        <f t="shared" si="370"/>
        <v>23.8</v>
      </c>
      <c r="GQ10" s="30">
        <f t="shared" si="370"/>
        <v>24</v>
      </c>
      <c r="GR10" s="30">
        <f t="shared" si="370"/>
        <v>24</v>
      </c>
      <c r="GS10" s="30">
        <f t="shared" si="370"/>
        <v>24</v>
      </c>
      <c r="GT10" s="30">
        <f t="shared" si="370"/>
        <v>24</v>
      </c>
      <c r="GU10" s="30">
        <f t="shared" si="370"/>
        <v>24</v>
      </c>
      <c r="GV10" s="30">
        <f t="shared" si="370"/>
        <v>24</v>
      </c>
      <c r="GW10" s="30">
        <f t="shared" si="370"/>
        <v>24</v>
      </c>
      <c r="GX10" s="30">
        <f t="shared" si="370"/>
        <v>24</v>
      </c>
      <c r="GY10" s="30">
        <f t="shared" si="370"/>
        <v>24</v>
      </c>
      <c r="GZ10" s="30">
        <f t="shared" si="370"/>
        <v>24</v>
      </c>
      <c r="HA10" s="30">
        <f t="shared" si="370"/>
        <v>24</v>
      </c>
      <c r="HB10" s="30">
        <f t="shared" si="370"/>
        <v>24</v>
      </c>
      <c r="HC10" s="30">
        <f t="shared" si="370"/>
        <v>24</v>
      </c>
      <c r="HD10" s="30">
        <f t="shared" si="370"/>
        <v>24</v>
      </c>
      <c r="HE10" s="30">
        <f t="shared" si="370"/>
        <v>24</v>
      </c>
      <c r="HF10" s="30">
        <f t="shared" si="370"/>
        <v>24</v>
      </c>
      <c r="HG10" s="30">
        <f t="shared" si="370"/>
        <v>24</v>
      </c>
      <c r="HH10" s="30">
        <f t="shared" si="370"/>
        <v>24</v>
      </c>
      <c r="HI10" s="30">
        <f t="shared" si="370"/>
        <v>24</v>
      </c>
      <c r="HJ10" s="30">
        <f t="shared" si="370"/>
        <v>24</v>
      </c>
      <c r="HK10" s="30">
        <f t="shared" si="370"/>
        <v>24</v>
      </c>
      <c r="HL10" s="30">
        <f t="shared" si="370"/>
        <v>24</v>
      </c>
      <c r="HM10" s="30">
        <f t="shared" si="370"/>
        <v>24</v>
      </c>
      <c r="HN10" s="30">
        <f t="shared" si="370"/>
        <v>24</v>
      </c>
      <c r="HO10" s="30">
        <f t="shared" si="370"/>
        <v>24</v>
      </c>
      <c r="HP10" s="30">
        <f t="shared" si="370"/>
        <v>24</v>
      </c>
      <c r="HQ10" s="30">
        <f t="shared" si="370"/>
        <v>24</v>
      </c>
      <c r="HR10" s="30">
        <f t="shared" si="370"/>
        <v>24</v>
      </c>
      <c r="HS10" s="30">
        <f t="shared" si="370"/>
        <v>24</v>
      </c>
      <c r="HT10" s="30">
        <f t="shared" si="370"/>
        <v>24</v>
      </c>
      <c r="HU10" s="30">
        <f t="shared" si="370"/>
        <v>24</v>
      </c>
      <c r="HV10" s="30">
        <f t="shared" si="370"/>
        <v>24</v>
      </c>
      <c r="HW10" s="30">
        <f t="shared" si="370"/>
        <v>23.93</v>
      </c>
      <c r="HX10" s="30">
        <f t="shared" si="370"/>
        <v>24</v>
      </c>
      <c r="HY10" s="30">
        <f t="shared" si="370"/>
        <v>24</v>
      </c>
      <c r="HZ10" s="30">
        <f t="shared" si="370"/>
        <v>24</v>
      </c>
      <c r="IA10" s="30">
        <f t="shared" si="370"/>
        <v>24</v>
      </c>
      <c r="IB10" s="30">
        <f t="shared" si="370"/>
        <v>24</v>
      </c>
      <c r="IC10" s="30">
        <f t="shared" si="370"/>
        <v>24</v>
      </c>
      <c r="ID10" s="30">
        <f t="shared" si="370"/>
        <v>24</v>
      </c>
      <c r="IE10" s="30">
        <f t="shared" si="370"/>
        <v>24</v>
      </c>
      <c r="IF10" s="30">
        <f t="shared" si="370"/>
        <v>24</v>
      </c>
      <c r="IG10" s="30">
        <f t="shared" si="370"/>
        <v>24</v>
      </c>
      <c r="IH10" s="30">
        <f t="shared" si="370"/>
        <v>24</v>
      </c>
      <c r="II10" s="30">
        <f t="shared" si="370"/>
        <v>24</v>
      </c>
      <c r="IJ10" s="30">
        <f t="shared" si="370"/>
        <v>24</v>
      </c>
      <c r="IK10" s="30">
        <f t="shared" si="370"/>
        <v>24</v>
      </c>
      <c r="IL10" s="30">
        <f t="shared" si="370"/>
        <v>24</v>
      </c>
      <c r="IM10" s="30">
        <f t="shared" si="370"/>
        <v>24</v>
      </c>
      <c r="IN10" s="30">
        <f t="shared" si="370"/>
        <v>24</v>
      </c>
      <c r="IO10" s="30">
        <f t="shared" si="370"/>
        <v>24</v>
      </c>
      <c r="IP10" s="30">
        <f t="shared" si="370"/>
        <v>24</v>
      </c>
      <c r="IQ10" s="30">
        <f t="shared" si="370"/>
        <v>24</v>
      </c>
      <c r="IR10" s="30">
        <f t="shared" si="370"/>
        <v>24</v>
      </c>
      <c r="IS10" s="30">
        <f t="shared" si="370"/>
        <v>24</v>
      </c>
      <c r="IT10" s="30">
        <f t="shared" si="370"/>
        <v>24</v>
      </c>
      <c r="IU10" s="30">
        <f t="shared" si="370"/>
        <v>24</v>
      </c>
      <c r="IV10" s="30">
        <f t="shared" si="370"/>
        <v>24</v>
      </c>
      <c r="IW10" s="30">
        <f t="shared" si="370"/>
        <v>24</v>
      </c>
      <c r="IX10" s="30">
        <f t="shared" si="370"/>
        <v>24</v>
      </c>
      <c r="IY10" s="30">
        <f t="shared" ref="IY10:LJ10" si="371">IY4-IY9</f>
        <v>24</v>
      </c>
      <c r="IZ10" s="30">
        <f t="shared" si="371"/>
        <v>24</v>
      </c>
      <c r="JA10" s="30">
        <f t="shared" si="371"/>
        <v>24</v>
      </c>
      <c r="JB10" s="30">
        <f t="shared" si="371"/>
        <v>24</v>
      </c>
      <c r="JC10" s="30">
        <f t="shared" si="371"/>
        <v>24</v>
      </c>
      <c r="JD10" s="30">
        <f t="shared" si="371"/>
        <v>24</v>
      </c>
      <c r="JE10" s="30">
        <f t="shared" si="371"/>
        <v>24</v>
      </c>
      <c r="JF10" s="30">
        <f t="shared" si="371"/>
        <v>24</v>
      </c>
      <c r="JG10" s="30">
        <f t="shared" si="371"/>
        <v>24</v>
      </c>
      <c r="JH10" s="30">
        <f t="shared" si="371"/>
        <v>24</v>
      </c>
      <c r="JI10" s="30">
        <f t="shared" si="371"/>
        <v>24</v>
      </c>
      <c r="JJ10" s="30">
        <f t="shared" si="371"/>
        <v>24</v>
      </c>
      <c r="JK10" s="30">
        <f t="shared" si="371"/>
        <v>24</v>
      </c>
      <c r="JL10" s="30">
        <f t="shared" si="371"/>
        <v>24</v>
      </c>
      <c r="JM10" s="30">
        <f t="shared" si="371"/>
        <v>24</v>
      </c>
      <c r="JN10" s="30">
        <f t="shared" si="371"/>
        <v>24</v>
      </c>
      <c r="JO10" s="30">
        <f t="shared" si="371"/>
        <v>24</v>
      </c>
      <c r="JP10" s="30">
        <f t="shared" si="371"/>
        <v>24</v>
      </c>
      <c r="JQ10" s="30">
        <f t="shared" si="371"/>
        <v>24</v>
      </c>
      <c r="JR10" s="30">
        <f t="shared" si="371"/>
        <v>24</v>
      </c>
      <c r="JS10" s="30">
        <f t="shared" si="371"/>
        <v>24</v>
      </c>
      <c r="JT10" s="30">
        <f t="shared" si="371"/>
        <v>24</v>
      </c>
      <c r="JU10" s="30">
        <f t="shared" si="371"/>
        <v>24</v>
      </c>
      <c r="JV10" s="30">
        <f t="shared" si="371"/>
        <v>24</v>
      </c>
      <c r="JW10" s="30">
        <f t="shared" si="371"/>
        <v>24</v>
      </c>
      <c r="JX10" s="30">
        <f t="shared" si="371"/>
        <v>24</v>
      </c>
      <c r="JY10" s="30">
        <f t="shared" si="371"/>
        <v>24</v>
      </c>
      <c r="JZ10" s="30">
        <f t="shared" si="371"/>
        <v>24</v>
      </c>
      <c r="KA10" s="30">
        <f t="shared" si="371"/>
        <v>24</v>
      </c>
      <c r="KB10" s="30">
        <f t="shared" si="371"/>
        <v>10.88</v>
      </c>
      <c r="KC10" s="30">
        <f t="shared" si="371"/>
        <v>24</v>
      </c>
      <c r="KD10" s="30">
        <f t="shared" si="371"/>
        <v>24</v>
      </c>
      <c r="KE10" s="30">
        <f t="shared" si="371"/>
        <v>24</v>
      </c>
      <c r="KF10" s="30">
        <f t="shared" si="371"/>
        <v>24</v>
      </c>
      <c r="KG10" s="30">
        <f t="shared" si="371"/>
        <v>24</v>
      </c>
      <c r="KH10" s="30">
        <f t="shared" si="371"/>
        <v>24</v>
      </c>
      <c r="KI10" s="30">
        <f t="shared" si="371"/>
        <v>24</v>
      </c>
      <c r="KJ10" s="30">
        <f t="shared" si="371"/>
        <v>24</v>
      </c>
      <c r="KK10" s="30">
        <f t="shared" si="371"/>
        <v>24</v>
      </c>
      <c r="KL10" s="30">
        <f t="shared" si="371"/>
        <v>24</v>
      </c>
      <c r="KM10" s="30">
        <f t="shared" si="371"/>
        <v>24</v>
      </c>
      <c r="KN10" s="30">
        <f t="shared" si="371"/>
        <v>24</v>
      </c>
      <c r="KO10" s="30">
        <f t="shared" si="371"/>
        <v>24</v>
      </c>
      <c r="KP10" s="30">
        <f t="shared" si="371"/>
        <v>24</v>
      </c>
      <c r="KQ10" s="30">
        <f t="shared" si="371"/>
        <v>24</v>
      </c>
      <c r="KR10" s="30">
        <f t="shared" si="371"/>
        <v>24</v>
      </c>
      <c r="KS10" s="30">
        <f t="shared" si="371"/>
        <v>24</v>
      </c>
      <c r="KT10" s="30">
        <f t="shared" si="371"/>
        <v>24</v>
      </c>
      <c r="KU10" s="30">
        <f t="shared" si="371"/>
        <v>24</v>
      </c>
      <c r="KV10" s="30">
        <f t="shared" si="371"/>
        <v>24</v>
      </c>
      <c r="KW10" s="30">
        <f t="shared" si="371"/>
        <v>24</v>
      </c>
      <c r="KX10" s="30">
        <f t="shared" si="371"/>
        <v>24</v>
      </c>
      <c r="KY10" s="30">
        <f t="shared" si="371"/>
        <v>24</v>
      </c>
      <c r="KZ10" s="30">
        <f t="shared" si="371"/>
        <v>24</v>
      </c>
      <c r="LA10" s="30">
        <f t="shared" si="371"/>
        <v>24</v>
      </c>
      <c r="LB10" s="30">
        <f t="shared" si="371"/>
        <v>24</v>
      </c>
      <c r="LC10" s="30">
        <f t="shared" si="371"/>
        <v>24</v>
      </c>
      <c r="LD10" s="30">
        <f t="shared" si="371"/>
        <v>24</v>
      </c>
      <c r="LE10" s="30">
        <f t="shared" si="371"/>
        <v>24</v>
      </c>
      <c r="LF10" s="30">
        <f t="shared" si="371"/>
        <v>24</v>
      </c>
      <c r="LG10" s="30">
        <f t="shared" si="371"/>
        <v>24</v>
      </c>
      <c r="LH10" s="30">
        <f t="shared" si="371"/>
        <v>24</v>
      </c>
      <c r="LI10" s="30">
        <f t="shared" si="371"/>
        <v>24</v>
      </c>
      <c r="LJ10" s="30">
        <f t="shared" si="371"/>
        <v>24</v>
      </c>
      <c r="LK10" s="30">
        <f t="shared" ref="LK10:NB10" si="372">LK4-LK9</f>
        <v>24</v>
      </c>
      <c r="LL10" s="30">
        <f t="shared" si="372"/>
        <v>24</v>
      </c>
      <c r="LM10" s="30">
        <f t="shared" si="372"/>
        <v>24</v>
      </c>
      <c r="LN10" s="30">
        <f t="shared" si="372"/>
        <v>24</v>
      </c>
      <c r="LO10" s="30">
        <f t="shared" si="372"/>
        <v>24</v>
      </c>
      <c r="LP10" s="30">
        <f t="shared" si="372"/>
        <v>24</v>
      </c>
      <c r="LQ10" s="30">
        <f t="shared" si="372"/>
        <v>24</v>
      </c>
      <c r="LR10" s="30">
        <f t="shared" si="372"/>
        <v>24</v>
      </c>
      <c r="LS10" s="30">
        <f t="shared" si="372"/>
        <v>24</v>
      </c>
      <c r="LT10" s="30">
        <f t="shared" si="372"/>
        <v>24</v>
      </c>
      <c r="LU10" s="30">
        <f t="shared" si="372"/>
        <v>24</v>
      </c>
      <c r="LV10" s="30">
        <f t="shared" si="372"/>
        <v>24</v>
      </c>
      <c r="LW10" s="30">
        <f t="shared" si="372"/>
        <v>24</v>
      </c>
      <c r="LX10" s="30">
        <f t="shared" si="372"/>
        <v>24</v>
      </c>
      <c r="LY10" s="30">
        <f t="shared" si="372"/>
        <v>24</v>
      </c>
      <c r="LZ10" s="30">
        <f t="shared" si="372"/>
        <v>24</v>
      </c>
      <c r="MA10" s="30">
        <f t="shared" si="372"/>
        <v>24</v>
      </c>
      <c r="MB10" s="30">
        <f t="shared" si="372"/>
        <v>24</v>
      </c>
      <c r="MC10" s="30">
        <f t="shared" si="372"/>
        <v>24</v>
      </c>
      <c r="MD10" s="30">
        <f t="shared" si="372"/>
        <v>24</v>
      </c>
      <c r="ME10" s="30">
        <f t="shared" si="372"/>
        <v>24</v>
      </c>
      <c r="MF10" s="30">
        <f t="shared" si="372"/>
        <v>6.25</v>
      </c>
      <c r="MG10" s="30">
        <f t="shared" si="372"/>
        <v>23.216666666666665</v>
      </c>
      <c r="MH10" s="30">
        <f t="shared" si="372"/>
        <v>24</v>
      </c>
      <c r="MI10" s="30">
        <f t="shared" si="372"/>
        <v>24</v>
      </c>
      <c r="MJ10" s="30">
        <f t="shared" si="372"/>
        <v>24</v>
      </c>
      <c r="MK10" s="30">
        <f t="shared" si="372"/>
        <v>24</v>
      </c>
      <c r="ML10" s="30">
        <f t="shared" si="372"/>
        <v>24</v>
      </c>
      <c r="MM10" s="30">
        <f t="shared" si="372"/>
        <v>24</v>
      </c>
      <c r="MN10" s="30">
        <f t="shared" si="372"/>
        <v>24</v>
      </c>
      <c r="MO10" s="30">
        <f t="shared" si="372"/>
        <v>24</v>
      </c>
      <c r="MP10" s="30">
        <f t="shared" si="372"/>
        <v>24</v>
      </c>
      <c r="MQ10" s="30">
        <f t="shared" si="372"/>
        <v>24</v>
      </c>
      <c r="MR10" s="30">
        <f t="shared" si="372"/>
        <v>24</v>
      </c>
      <c r="MS10" s="30">
        <f t="shared" si="372"/>
        <v>24</v>
      </c>
      <c r="MT10" s="30">
        <f t="shared" si="372"/>
        <v>24</v>
      </c>
      <c r="MU10" s="30">
        <f t="shared" si="372"/>
        <v>24</v>
      </c>
      <c r="MV10" s="30">
        <f t="shared" si="372"/>
        <v>24</v>
      </c>
      <c r="MW10" s="30">
        <f t="shared" si="372"/>
        <v>24</v>
      </c>
      <c r="MX10" s="30">
        <f t="shared" si="372"/>
        <v>24</v>
      </c>
      <c r="MY10" s="30">
        <f t="shared" si="372"/>
        <v>24</v>
      </c>
      <c r="MZ10" s="30">
        <f t="shared" si="372"/>
        <v>24</v>
      </c>
      <c r="NA10" s="30">
        <f t="shared" si="372"/>
        <v>24</v>
      </c>
      <c r="NB10" s="30">
        <f t="shared" si="372"/>
        <v>20.93</v>
      </c>
    </row>
    <row r="11" spans="1:366" x14ac:dyDescent="0.2">
      <c r="A11" s="14"/>
      <c r="B11" s="38" t="s">
        <v>18</v>
      </c>
      <c r="C11" s="42">
        <f>((C4-C5-C7-C8)/C4)*100%</f>
        <v>1</v>
      </c>
      <c r="D11" s="42">
        <f t="shared" ref="D11:I11" si="373">(D4-D5-D7-D8)/D4</f>
        <v>1</v>
      </c>
      <c r="E11" s="42">
        <f t="shared" si="373"/>
        <v>1</v>
      </c>
      <c r="F11" s="42">
        <f t="shared" si="373"/>
        <v>1</v>
      </c>
      <c r="G11" s="42">
        <f t="shared" si="373"/>
        <v>1</v>
      </c>
      <c r="H11" s="42">
        <f t="shared" si="373"/>
        <v>1</v>
      </c>
      <c r="I11" s="42">
        <f t="shared" si="373"/>
        <v>1</v>
      </c>
      <c r="J11" s="42">
        <f>((J4-J5-J7-J8)/J4)*100%</f>
        <v>1</v>
      </c>
      <c r="K11" s="42">
        <f t="shared" ref="K11:P11" si="374">(K4-K5-K7-K8)/K4</f>
        <v>1</v>
      </c>
      <c r="L11" s="42">
        <f t="shared" si="374"/>
        <v>1</v>
      </c>
      <c r="M11" s="42">
        <f t="shared" si="374"/>
        <v>1</v>
      </c>
      <c r="N11" s="42">
        <f t="shared" si="374"/>
        <v>1</v>
      </c>
      <c r="O11" s="42">
        <f t="shared" si="374"/>
        <v>1</v>
      </c>
      <c r="P11" s="42">
        <f t="shared" si="374"/>
        <v>1</v>
      </c>
      <c r="Q11" s="42">
        <f>((Q4-Q5-Q7-Q8)/Q4)*100%</f>
        <v>1</v>
      </c>
      <c r="R11" s="42">
        <f t="shared" ref="R11:W11" si="375">(R4-R5-R7-R8)/R4</f>
        <v>1</v>
      </c>
      <c r="S11" s="42">
        <f t="shared" si="375"/>
        <v>1</v>
      </c>
      <c r="T11" s="42">
        <f t="shared" si="375"/>
        <v>1</v>
      </c>
      <c r="U11" s="42">
        <f t="shared" si="375"/>
        <v>1</v>
      </c>
      <c r="V11" s="42">
        <f t="shared" si="375"/>
        <v>1</v>
      </c>
      <c r="W11" s="42">
        <f t="shared" si="375"/>
        <v>1</v>
      </c>
      <c r="X11" s="42">
        <f>((X4-X5-X7-X8)/X4)*100%</f>
        <v>1</v>
      </c>
      <c r="Y11" s="42">
        <f t="shared" ref="Y11:AD11" si="376">(Y4-Y5-Y7-Y8)/Y4</f>
        <v>1</v>
      </c>
      <c r="Z11" s="42">
        <f t="shared" si="376"/>
        <v>1</v>
      </c>
      <c r="AA11" s="42">
        <f t="shared" si="376"/>
        <v>1</v>
      </c>
      <c r="AB11" s="42">
        <f t="shared" si="376"/>
        <v>1</v>
      </c>
      <c r="AC11" s="42">
        <f t="shared" si="376"/>
        <v>1</v>
      </c>
      <c r="AD11" s="42">
        <f t="shared" si="376"/>
        <v>1</v>
      </c>
      <c r="AE11" s="42">
        <f>((AE4-AE5-AE7-AE8)/AE4)*100%</f>
        <v>1</v>
      </c>
      <c r="AF11" s="42">
        <f t="shared" ref="AF11:AK11" si="377">(AF4-AF5-AF7-AF8)/AF4</f>
        <v>1</v>
      </c>
      <c r="AG11" s="42">
        <f t="shared" si="377"/>
        <v>1</v>
      </c>
      <c r="AH11" s="42">
        <f t="shared" si="377"/>
        <v>1</v>
      </c>
      <c r="AI11" s="42">
        <f t="shared" si="377"/>
        <v>1</v>
      </c>
      <c r="AJ11" s="42">
        <f t="shared" si="377"/>
        <v>1</v>
      </c>
      <c r="AK11" s="42">
        <f t="shared" si="377"/>
        <v>1</v>
      </c>
      <c r="AL11" s="42">
        <f>((AL4-AL5-AL7-AL8)/AL4)*100%</f>
        <v>0.98333333333333339</v>
      </c>
      <c r="AM11" s="42">
        <f t="shared" ref="AM11:AR11" si="378">(AM4-AM5-AM7-AM8)/AM4</f>
        <v>1</v>
      </c>
      <c r="AN11" s="42">
        <f t="shared" si="378"/>
        <v>1</v>
      </c>
      <c r="AO11" s="42">
        <f t="shared" si="378"/>
        <v>1</v>
      </c>
      <c r="AP11" s="42">
        <f t="shared" si="378"/>
        <v>1</v>
      </c>
      <c r="AQ11" s="42">
        <f t="shared" si="378"/>
        <v>1</v>
      </c>
      <c r="AR11" s="42">
        <f t="shared" si="378"/>
        <v>1</v>
      </c>
      <c r="AS11" s="42">
        <f>((AS4-AS5-AS7-AS8)/AS4)*100%</f>
        <v>1</v>
      </c>
      <c r="AT11" s="42">
        <f t="shared" ref="AT11:AY11" si="379">(AT4-AT5-AT7-AT8)/AT4</f>
        <v>1</v>
      </c>
      <c r="AU11" s="42">
        <f t="shared" si="379"/>
        <v>1</v>
      </c>
      <c r="AV11" s="42">
        <f t="shared" si="379"/>
        <v>0.27083333333333331</v>
      </c>
      <c r="AW11" s="42">
        <f t="shared" si="379"/>
        <v>0</v>
      </c>
      <c r="AX11" s="42">
        <f t="shared" si="379"/>
        <v>0</v>
      </c>
      <c r="AY11" s="42">
        <f t="shared" si="379"/>
        <v>0</v>
      </c>
      <c r="AZ11" s="42">
        <f>((AZ4-AZ5-AZ7-AZ8)/AZ4)*100%</f>
        <v>0</v>
      </c>
      <c r="BA11" s="42">
        <f t="shared" ref="BA11:BF11" si="380">(BA4-BA5-BA7-BA8)/BA4</f>
        <v>0</v>
      </c>
      <c r="BB11" s="42">
        <f t="shared" si="380"/>
        <v>0</v>
      </c>
      <c r="BC11" s="42">
        <f t="shared" si="380"/>
        <v>0</v>
      </c>
      <c r="BD11" s="42">
        <f t="shared" si="380"/>
        <v>0</v>
      </c>
      <c r="BE11" s="42">
        <f t="shared" si="380"/>
        <v>0</v>
      </c>
      <c r="BF11" s="42">
        <f t="shared" si="380"/>
        <v>0</v>
      </c>
      <c r="BG11" s="42">
        <f>((BG4-BG5-BG7-BG8)/BG4)*100%</f>
        <v>0</v>
      </c>
      <c r="BH11" s="42">
        <f t="shared" ref="BH11:BM11" si="381">(BH4-BH5-BH7-BH8)/BH4</f>
        <v>0</v>
      </c>
      <c r="BI11" s="42">
        <f t="shared" si="381"/>
        <v>0</v>
      </c>
      <c r="BJ11" s="42">
        <f t="shared" si="381"/>
        <v>0</v>
      </c>
      <c r="BK11" s="42">
        <f t="shared" si="381"/>
        <v>0</v>
      </c>
      <c r="BL11" s="42">
        <f t="shared" si="381"/>
        <v>0</v>
      </c>
      <c r="BM11" s="42">
        <f t="shared" si="381"/>
        <v>0</v>
      </c>
      <c r="BN11" s="42">
        <f>((BN4-BN5-BN7-BN8)/BN4)*100%</f>
        <v>0</v>
      </c>
      <c r="BO11" s="42">
        <f t="shared" ref="BO11:BT11" si="382">(BO4-BO5-BO7-BO8)/BO4</f>
        <v>0</v>
      </c>
      <c r="BP11" s="42">
        <f t="shared" si="382"/>
        <v>0</v>
      </c>
      <c r="BQ11" s="42">
        <f t="shared" si="382"/>
        <v>0</v>
      </c>
      <c r="BR11" s="42">
        <f t="shared" si="382"/>
        <v>0</v>
      </c>
      <c r="BS11" s="42">
        <f t="shared" si="382"/>
        <v>0</v>
      </c>
      <c r="BT11" s="42">
        <f t="shared" si="382"/>
        <v>0</v>
      </c>
      <c r="BU11" s="42">
        <f>((BU4-BU5-BU7-BU8)/BU4)*100%</f>
        <v>0</v>
      </c>
      <c r="BV11" s="42">
        <f t="shared" ref="BV11:CA11" si="383">(BV4-BV5-BV7-BV8)/BV4</f>
        <v>0</v>
      </c>
      <c r="BW11" s="42">
        <f t="shared" si="383"/>
        <v>0</v>
      </c>
      <c r="BX11" s="42">
        <f t="shared" si="383"/>
        <v>0</v>
      </c>
      <c r="BY11" s="42">
        <f t="shared" si="383"/>
        <v>0</v>
      </c>
      <c r="BZ11" s="42">
        <f t="shared" si="383"/>
        <v>0</v>
      </c>
      <c r="CA11" s="42">
        <f t="shared" si="383"/>
        <v>0</v>
      </c>
      <c r="CB11" s="42">
        <f>((CB4-CB5-CB7-CB8)/CB4)*100%</f>
        <v>0</v>
      </c>
      <c r="CC11" s="42">
        <f t="shared" ref="CC11:CH11" si="384">(CC4-CC5-CC7-CC8)/CC4</f>
        <v>0</v>
      </c>
      <c r="CD11" s="42">
        <f t="shared" si="384"/>
        <v>0</v>
      </c>
      <c r="CE11" s="42">
        <f t="shared" si="384"/>
        <v>0</v>
      </c>
      <c r="CF11" s="42">
        <f t="shared" si="384"/>
        <v>0</v>
      </c>
      <c r="CG11" s="42">
        <f t="shared" si="384"/>
        <v>0</v>
      </c>
      <c r="CH11" s="42">
        <f t="shared" si="384"/>
        <v>0</v>
      </c>
      <c r="CI11" s="42">
        <f>((CI4-CI5-CI7-CI8)/CI4)*100%</f>
        <v>0</v>
      </c>
      <c r="CJ11" s="42">
        <f t="shared" ref="CJ11:CO11" si="385">(CJ4-CJ5-CJ7-CJ8)/CJ4</f>
        <v>0</v>
      </c>
      <c r="CK11" s="42">
        <f t="shared" si="385"/>
        <v>0</v>
      </c>
      <c r="CL11" s="42">
        <f t="shared" si="385"/>
        <v>0</v>
      </c>
      <c r="CM11" s="42">
        <f t="shared" si="385"/>
        <v>0</v>
      </c>
      <c r="CN11" s="42">
        <f t="shared" si="385"/>
        <v>0</v>
      </c>
      <c r="CO11" s="42">
        <f t="shared" si="385"/>
        <v>0</v>
      </c>
      <c r="CP11" s="42">
        <f>((CP4-CP5-CP7-CP8)/CP4)*100%</f>
        <v>0</v>
      </c>
      <c r="CQ11" s="42">
        <f t="shared" ref="CQ11:CV11" si="386">(CQ4-CQ5-CQ7-CQ8)/CQ4</f>
        <v>0</v>
      </c>
      <c r="CR11" s="42">
        <f t="shared" si="386"/>
        <v>0</v>
      </c>
      <c r="CS11" s="42">
        <f t="shared" si="386"/>
        <v>0</v>
      </c>
      <c r="CT11" s="42">
        <f t="shared" si="386"/>
        <v>0</v>
      </c>
      <c r="CU11" s="42">
        <f t="shared" si="386"/>
        <v>0</v>
      </c>
      <c r="CV11" s="42">
        <f t="shared" si="386"/>
        <v>0</v>
      </c>
      <c r="CW11" s="42">
        <f>((CW4-CW5-CW7-CW8)/CW4)*100%</f>
        <v>0</v>
      </c>
      <c r="CX11" s="42">
        <f t="shared" ref="CX11:DC11" si="387">(CX4-CX5-CX7-CX8)/CX4</f>
        <v>0</v>
      </c>
      <c r="CY11" s="42">
        <f t="shared" si="387"/>
        <v>0</v>
      </c>
      <c r="CZ11" s="42">
        <f t="shared" si="387"/>
        <v>0</v>
      </c>
      <c r="DA11" s="42">
        <f t="shared" si="387"/>
        <v>0</v>
      </c>
      <c r="DB11" s="42">
        <f t="shared" si="387"/>
        <v>0</v>
      </c>
      <c r="DC11" s="42">
        <f t="shared" si="387"/>
        <v>0</v>
      </c>
      <c r="DD11" s="42">
        <f>((DD4-DD5-DD7-DD8)/DD4)*100%</f>
        <v>0</v>
      </c>
      <c r="DE11" s="42">
        <f t="shared" ref="DE11:DJ11" si="388">(DE4-DE5-DE7-DE8)/DE4</f>
        <v>0</v>
      </c>
      <c r="DF11" s="42">
        <f t="shared" si="388"/>
        <v>0</v>
      </c>
      <c r="DG11" s="42">
        <f t="shared" si="388"/>
        <v>0</v>
      </c>
      <c r="DH11" s="42">
        <f t="shared" si="388"/>
        <v>0</v>
      </c>
      <c r="DI11" s="42">
        <f t="shared" si="388"/>
        <v>0</v>
      </c>
      <c r="DJ11" s="42">
        <f t="shared" si="388"/>
        <v>0</v>
      </c>
      <c r="DK11" s="42">
        <f>((DK4-DK5-DK7-DK8)/DK4)*100%</f>
        <v>0</v>
      </c>
      <c r="DL11" s="42">
        <f t="shared" ref="DL11:DQ11" si="389">(DL4-DL5-DL7-DL8)/DL4</f>
        <v>7.1666666666666615E-2</v>
      </c>
      <c r="DM11" s="42">
        <f t="shared" si="389"/>
        <v>1</v>
      </c>
      <c r="DN11" s="42">
        <f t="shared" si="389"/>
        <v>1</v>
      </c>
      <c r="DO11" s="42">
        <f t="shared" si="389"/>
        <v>1</v>
      </c>
      <c r="DP11" s="42">
        <f t="shared" si="389"/>
        <v>1</v>
      </c>
      <c r="DQ11" s="42">
        <f t="shared" si="389"/>
        <v>1</v>
      </c>
      <c r="DR11" s="42">
        <f>((DR4-DR5-DR7-DR8)/DR4)*100%</f>
        <v>0.98625000000000007</v>
      </c>
      <c r="DS11" s="42">
        <f t="shared" ref="DS11:DX11" si="390">(DS4-DS5-DS7-DS8)/DS4</f>
        <v>0.75125000000000008</v>
      </c>
      <c r="DT11" s="42">
        <f t="shared" si="390"/>
        <v>1</v>
      </c>
      <c r="DU11" s="42">
        <f t="shared" si="390"/>
        <v>1</v>
      </c>
      <c r="DV11" s="42">
        <f t="shared" si="390"/>
        <v>1</v>
      </c>
      <c r="DW11" s="42">
        <f t="shared" si="390"/>
        <v>0.32777777777777778</v>
      </c>
      <c r="DX11" s="42">
        <f t="shared" si="390"/>
        <v>0.85083333333333344</v>
      </c>
      <c r="DY11" s="42">
        <f>((DY4-DY5-DY7-DY8)/DY4)*100%</f>
        <v>1</v>
      </c>
      <c r="DZ11" s="42">
        <f t="shared" ref="DZ11:EE11" si="391">(DZ4-DZ5-DZ7-DZ8)/DZ4</f>
        <v>1</v>
      </c>
      <c r="EA11" s="42">
        <f t="shared" si="391"/>
        <v>1</v>
      </c>
      <c r="EB11" s="42">
        <f t="shared" si="391"/>
        <v>1</v>
      </c>
      <c r="EC11" s="42">
        <f t="shared" si="391"/>
        <v>1</v>
      </c>
      <c r="ED11" s="42">
        <f t="shared" si="391"/>
        <v>1</v>
      </c>
      <c r="EE11" s="42">
        <f t="shared" si="391"/>
        <v>1</v>
      </c>
      <c r="EF11" s="42">
        <f>((EF4-EF5-EF7-EF8)/EF4)*100%</f>
        <v>1</v>
      </c>
      <c r="EG11" s="42">
        <f t="shared" ref="EG11:EL11" si="392">(EG4-EG5-EG7-EG8)/EG4</f>
        <v>1</v>
      </c>
      <c r="EH11" s="42">
        <f t="shared" si="392"/>
        <v>1</v>
      </c>
      <c r="EI11" s="42">
        <f t="shared" si="392"/>
        <v>1</v>
      </c>
      <c r="EJ11" s="42">
        <f t="shared" si="392"/>
        <v>1</v>
      </c>
      <c r="EK11" s="42">
        <f t="shared" si="392"/>
        <v>1</v>
      </c>
      <c r="EL11" s="42">
        <f t="shared" si="392"/>
        <v>1</v>
      </c>
      <c r="EM11" s="42">
        <f>((EM4-EM5-EM7-EM8)/EM4)*100%</f>
        <v>1</v>
      </c>
      <c r="EN11" s="42">
        <f t="shared" ref="EN11:ES11" si="393">(EN4-EN5-EN7-EN8)/EN4</f>
        <v>1</v>
      </c>
      <c r="EO11" s="42">
        <f t="shared" si="393"/>
        <v>1</v>
      </c>
      <c r="EP11" s="42">
        <f t="shared" si="393"/>
        <v>1</v>
      </c>
      <c r="EQ11" s="42">
        <f t="shared" si="393"/>
        <v>1</v>
      </c>
      <c r="ER11" s="42">
        <f t="shared" si="393"/>
        <v>0.91583333333333339</v>
      </c>
      <c r="ES11" s="42">
        <f t="shared" si="393"/>
        <v>1</v>
      </c>
      <c r="ET11" s="42">
        <f>((ET4-ET5-ET7-ET8)/ET4)*100%</f>
        <v>1</v>
      </c>
      <c r="EU11" s="42">
        <f t="shared" ref="EU11:EZ11" si="394">(EU4-EU5-EU7-EU8)/EU4</f>
        <v>1</v>
      </c>
      <c r="EV11" s="42">
        <f t="shared" si="394"/>
        <v>1</v>
      </c>
      <c r="EW11" s="42">
        <f t="shared" si="394"/>
        <v>1</v>
      </c>
      <c r="EX11" s="42">
        <f t="shared" si="394"/>
        <v>1</v>
      </c>
      <c r="EY11" s="42">
        <f t="shared" si="394"/>
        <v>1</v>
      </c>
      <c r="EZ11" s="42">
        <f t="shared" si="394"/>
        <v>1</v>
      </c>
      <c r="FA11" s="42">
        <f>((FA4-FA5-FA7-FA8)/FA4)*100%</f>
        <v>1</v>
      </c>
      <c r="FB11" s="42">
        <f t="shared" ref="FB11:FG11" si="395">(FB4-FB5-FB7-FB8)/FB4</f>
        <v>1</v>
      </c>
      <c r="FC11" s="42">
        <f t="shared" si="395"/>
        <v>1</v>
      </c>
      <c r="FD11" s="42">
        <f t="shared" si="395"/>
        <v>1</v>
      </c>
      <c r="FE11" s="42">
        <f t="shared" si="395"/>
        <v>1</v>
      </c>
      <c r="FF11" s="42">
        <f t="shared" si="395"/>
        <v>1</v>
      </c>
      <c r="FG11" s="42">
        <f t="shared" si="395"/>
        <v>1</v>
      </c>
      <c r="FH11" s="42">
        <f>((FH4-FH5-FH7-FH8)/FH4)*100%</f>
        <v>1</v>
      </c>
      <c r="FI11" s="42">
        <f t="shared" ref="FI11:FN11" si="396">(FI4-FI5-FI7-FI8)/FI4</f>
        <v>1</v>
      </c>
      <c r="FJ11" s="42">
        <f t="shared" si="396"/>
        <v>1</v>
      </c>
      <c r="FK11" s="42">
        <f t="shared" si="396"/>
        <v>1</v>
      </c>
      <c r="FL11" s="42">
        <f t="shared" si="396"/>
        <v>1</v>
      </c>
      <c r="FM11" s="42">
        <f t="shared" si="396"/>
        <v>1</v>
      </c>
      <c r="FN11" s="42">
        <f t="shared" si="396"/>
        <v>1</v>
      </c>
      <c r="FO11" s="42">
        <f>((FO4-FO5-FO7-FO8)/FO4)*100%</f>
        <v>1</v>
      </c>
      <c r="FP11" s="42">
        <f t="shared" ref="FP11:FU11" si="397">(FP4-FP5-FP7-FP8)/FP4</f>
        <v>1</v>
      </c>
      <c r="FQ11" s="42">
        <f t="shared" si="397"/>
        <v>1</v>
      </c>
      <c r="FR11" s="42">
        <f t="shared" si="397"/>
        <v>1</v>
      </c>
      <c r="FS11" s="42">
        <f t="shared" si="397"/>
        <v>1</v>
      </c>
      <c r="FT11" s="42">
        <f t="shared" si="397"/>
        <v>1</v>
      </c>
      <c r="FU11" s="42">
        <f t="shared" si="397"/>
        <v>1</v>
      </c>
      <c r="FV11" s="42">
        <f>((FV4-FV5-FV7-FV8)/FV4)*100%</f>
        <v>1</v>
      </c>
      <c r="FW11" s="42">
        <f t="shared" ref="FW11:GB11" si="398">(FW4-FW5-FW7-FW8)/FW4</f>
        <v>1</v>
      </c>
      <c r="FX11" s="42">
        <f t="shared" si="398"/>
        <v>1</v>
      </c>
      <c r="FY11" s="42">
        <f t="shared" si="398"/>
        <v>1</v>
      </c>
      <c r="FZ11" s="42">
        <f t="shared" si="398"/>
        <v>1</v>
      </c>
      <c r="GA11" s="42">
        <f t="shared" si="398"/>
        <v>1</v>
      </c>
      <c r="GB11" s="42">
        <f t="shared" si="398"/>
        <v>1</v>
      </c>
      <c r="GC11" s="42">
        <f>((GC4-GC5-GC7-GC8)/GC4)*100%</f>
        <v>0.53125</v>
      </c>
      <c r="GD11" s="42">
        <f t="shared" ref="GD11:GI11" si="399">(GD4-GD5-GD7-GD8)/GD4</f>
        <v>1</v>
      </c>
      <c r="GE11" s="42">
        <f t="shared" si="399"/>
        <v>1</v>
      </c>
      <c r="GF11" s="42">
        <f t="shared" si="399"/>
        <v>1</v>
      </c>
      <c r="GG11" s="42">
        <f t="shared" si="399"/>
        <v>1</v>
      </c>
      <c r="GH11" s="42">
        <f t="shared" si="399"/>
        <v>1</v>
      </c>
      <c r="GI11" s="42">
        <f t="shared" si="399"/>
        <v>1</v>
      </c>
      <c r="GJ11" s="42">
        <f>((GJ4-GJ5-GJ7-GJ8)/GJ4)*100%</f>
        <v>1</v>
      </c>
      <c r="GK11" s="42">
        <f t="shared" ref="GK11:GP11" si="400">(GK4-GK5-GK7-GK8)/GK4</f>
        <v>1</v>
      </c>
      <c r="GL11" s="42">
        <f t="shared" si="400"/>
        <v>1</v>
      </c>
      <c r="GM11" s="42">
        <f t="shared" si="400"/>
        <v>1</v>
      </c>
      <c r="GN11" s="42">
        <f t="shared" si="400"/>
        <v>1</v>
      </c>
      <c r="GO11" s="42">
        <f t="shared" si="400"/>
        <v>0.34166666666666662</v>
      </c>
      <c r="GP11" s="42">
        <f t="shared" si="400"/>
        <v>0.9916666666666667</v>
      </c>
      <c r="GQ11" s="42">
        <f>((GQ4-GQ5-GQ7-GQ8)/GQ4)*100%</f>
        <v>1</v>
      </c>
      <c r="GR11" s="42">
        <f t="shared" ref="GR11:GW11" si="401">(GR4-GR5-GR7-GR8)/GR4</f>
        <v>1</v>
      </c>
      <c r="GS11" s="42">
        <f t="shared" si="401"/>
        <v>1</v>
      </c>
      <c r="GT11" s="42">
        <f t="shared" si="401"/>
        <v>1</v>
      </c>
      <c r="GU11" s="42">
        <f t="shared" si="401"/>
        <v>1</v>
      </c>
      <c r="GV11" s="42">
        <f t="shared" si="401"/>
        <v>1</v>
      </c>
      <c r="GW11" s="42">
        <f t="shared" si="401"/>
        <v>1</v>
      </c>
      <c r="GX11" s="42">
        <f>((GX4-GX5-GX7-GX8)/GX4)*100%</f>
        <v>1</v>
      </c>
      <c r="GY11" s="42">
        <f t="shared" ref="GY11:HD11" si="402">(GY4-GY5-GY7-GY8)/GY4</f>
        <v>1</v>
      </c>
      <c r="GZ11" s="42">
        <f t="shared" si="402"/>
        <v>1</v>
      </c>
      <c r="HA11" s="42">
        <f t="shared" si="402"/>
        <v>1</v>
      </c>
      <c r="HB11" s="42">
        <f t="shared" si="402"/>
        <v>1</v>
      </c>
      <c r="HC11" s="42">
        <f t="shared" si="402"/>
        <v>1</v>
      </c>
      <c r="HD11" s="42">
        <f t="shared" si="402"/>
        <v>1</v>
      </c>
      <c r="HE11" s="42">
        <f>((HE4-HE5-HE7-HE8)/HE4)*100%</f>
        <v>1</v>
      </c>
      <c r="HF11" s="42">
        <f t="shared" ref="HF11:HK11" si="403">(HF4-HF5-HF7-HF8)/HF4</f>
        <v>1</v>
      </c>
      <c r="HG11" s="42">
        <f t="shared" si="403"/>
        <v>1</v>
      </c>
      <c r="HH11" s="42">
        <f t="shared" si="403"/>
        <v>1</v>
      </c>
      <c r="HI11" s="42">
        <f t="shared" si="403"/>
        <v>1</v>
      </c>
      <c r="HJ11" s="42">
        <f t="shared" si="403"/>
        <v>1</v>
      </c>
      <c r="HK11" s="42">
        <f t="shared" si="403"/>
        <v>1</v>
      </c>
      <c r="HL11" s="42">
        <f>((HL4-HL5-HL7-HL8)/HL4)*100%</f>
        <v>1</v>
      </c>
      <c r="HM11" s="42">
        <f t="shared" ref="HM11:HR11" si="404">(HM4-HM5-HM7-HM8)/HM4</f>
        <v>1</v>
      </c>
      <c r="HN11" s="42">
        <f t="shared" si="404"/>
        <v>1</v>
      </c>
      <c r="HO11" s="42">
        <f t="shared" si="404"/>
        <v>1</v>
      </c>
      <c r="HP11" s="42">
        <f t="shared" si="404"/>
        <v>1</v>
      </c>
      <c r="HQ11" s="42">
        <f t="shared" si="404"/>
        <v>1</v>
      </c>
      <c r="HR11" s="42">
        <f t="shared" si="404"/>
        <v>1</v>
      </c>
      <c r="HS11" s="42">
        <f>((HS4-HS5-HS7-HS8)/HS4)*100%</f>
        <v>1</v>
      </c>
      <c r="HT11" s="42">
        <f t="shared" ref="HT11:HY11" si="405">(HT4-HT5-HT7-HT8)/HT4</f>
        <v>1</v>
      </c>
      <c r="HU11" s="42">
        <f t="shared" si="405"/>
        <v>1</v>
      </c>
      <c r="HV11" s="42">
        <f t="shared" si="405"/>
        <v>1</v>
      </c>
      <c r="HW11" s="42">
        <f t="shared" si="405"/>
        <v>0.99708333333333332</v>
      </c>
      <c r="HX11" s="42">
        <f t="shared" si="405"/>
        <v>1</v>
      </c>
      <c r="HY11" s="42">
        <f t="shared" si="405"/>
        <v>1</v>
      </c>
      <c r="HZ11" s="42">
        <f>((HZ4-HZ5-HZ7-HZ8)/HZ4)*100%</f>
        <v>1</v>
      </c>
      <c r="IA11" s="42">
        <f t="shared" ref="IA11:IF11" si="406">(IA4-IA5-IA7-IA8)/IA4</f>
        <v>1</v>
      </c>
      <c r="IB11" s="42">
        <f t="shared" si="406"/>
        <v>1</v>
      </c>
      <c r="IC11" s="42">
        <f t="shared" si="406"/>
        <v>1</v>
      </c>
      <c r="ID11" s="42">
        <f t="shared" si="406"/>
        <v>1</v>
      </c>
      <c r="IE11" s="42">
        <f t="shared" si="406"/>
        <v>1</v>
      </c>
      <c r="IF11" s="42">
        <f t="shared" si="406"/>
        <v>1</v>
      </c>
      <c r="IG11" s="42">
        <f>((IG4-IG5-IG7-IG8)/IG4)*100%</f>
        <v>1</v>
      </c>
      <c r="IH11" s="42">
        <f t="shared" ref="IH11:IM11" si="407">(IH4-IH5-IH7-IH8)/IH4</f>
        <v>1</v>
      </c>
      <c r="II11" s="42">
        <f t="shared" si="407"/>
        <v>1</v>
      </c>
      <c r="IJ11" s="42">
        <f t="shared" si="407"/>
        <v>1</v>
      </c>
      <c r="IK11" s="42">
        <f t="shared" si="407"/>
        <v>1</v>
      </c>
      <c r="IL11" s="42">
        <f t="shared" si="407"/>
        <v>1</v>
      </c>
      <c r="IM11" s="42">
        <f t="shared" si="407"/>
        <v>1</v>
      </c>
      <c r="IN11" s="42">
        <f>((IN4-IN5-IN7-IN8)/IN4)*100%</f>
        <v>1</v>
      </c>
      <c r="IO11" s="42">
        <f t="shared" ref="IO11:IT11" si="408">(IO4-IO5-IO7-IO8)/IO4</f>
        <v>1</v>
      </c>
      <c r="IP11" s="42">
        <f t="shared" si="408"/>
        <v>1</v>
      </c>
      <c r="IQ11" s="42">
        <f t="shared" si="408"/>
        <v>1</v>
      </c>
      <c r="IR11" s="42">
        <f t="shared" si="408"/>
        <v>1</v>
      </c>
      <c r="IS11" s="42">
        <f t="shared" si="408"/>
        <v>1</v>
      </c>
      <c r="IT11" s="42">
        <f t="shared" si="408"/>
        <v>1</v>
      </c>
      <c r="IU11" s="42">
        <f>((IU4-IU5-IU7-IU8)/IU4)*100%</f>
        <v>1</v>
      </c>
      <c r="IV11" s="42">
        <f t="shared" ref="IV11:JA11" si="409">(IV4-IV5-IV7-IV8)/IV4</f>
        <v>1</v>
      </c>
      <c r="IW11" s="42">
        <f t="shared" si="409"/>
        <v>1</v>
      </c>
      <c r="IX11" s="42">
        <f t="shared" si="409"/>
        <v>1</v>
      </c>
      <c r="IY11" s="42">
        <f t="shared" si="409"/>
        <v>1</v>
      </c>
      <c r="IZ11" s="42">
        <f t="shared" si="409"/>
        <v>1</v>
      </c>
      <c r="JA11" s="42">
        <f t="shared" si="409"/>
        <v>1</v>
      </c>
      <c r="JB11" s="42">
        <f>((JB4-JB5-JB7-JB8)/JB4)*100%</f>
        <v>1</v>
      </c>
      <c r="JC11" s="42">
        <f t="shared" ref="JC11:JH11" si="410">(JC4-JC5-JC7-JC8)/JC4</f>
        <v>1</v>
      </c>
      <c r="JD11" s="42">
        <f t="shared" si="410"/>
        <v>1</v>
      </c>
      <c r="JE11" s="42">
        <f t="shared" si="410"/>
        <v>1</v>
      </c>
      <c r="JF11" s="42">
        <f t="shared" si="410"/>
        <v>1</v>
      </c>
      <c r="JG11" s="42">
        <f t="shared" si="410"/>
        <v>1</v>
      </c>
      <c r="JH11" s="42">
        <f t="shared" si="410"/>
        <v>1</v>
      </c>
      <c r="JI11" s="42">
        <f>((JI4-JI5-JI7-JI8)/JI4)*100%</f>
        <v>1</v>
      </c>
      <c r="JJ11" s="42">
        <f t="shared" ref="JJ11:JO11" si="411">(JJ4-JJ5-JJ7-JJ8)/JJ4</f>
        <v>1</v>
      </c>
      <c r="JK11" s="42">
        <f t="shared" si="411"/>
        <v>1</v>
      </c>
      <c r="JL11" s="42">
        <f t="shared" si="411"/>
        <v>1</v>
      </c>
      <c r="JM11" s="42">
        <f t="shared" si="411"/>
        <v>1</v>
      </c>
      <c r="JN11" s="42">
        <f t="shared" si="411"/>
        <v>1</v>
      </c>
      <c r="JO11" s="42">
        <f t="shared" si="411"/>
        <v>1</v>
      </c>
      <c r="JP11" s="42">
        <f>((JP4-JP5-JP7-JP8)/JP4)*100%</f>
        <v>1</v>
      </c>
      <c r="JQ11" s="42">
        <f t="shared" ref="JQ11:JV11" si="412">(JQ4-JQ5-JQ7-JQ8)/JQ4</f>
        <v>1</v>
      </c>
      <c r="JR11" s="42">
        <f t="shared" si="412"/>
        <v>1</v>
      </c>
      <c r="JS11" s="42">
        <f t="shared" si="412"/>
        <v>1</v>
      </c>
      <c r="JT11" s="42">
        <f t="shared" si="412"/>
        <v>1</v>
      </c>
      <c r="JU11" s="42">
        <f t="shared" si="412"/>
        <v>1</v>
      </c>
      <c r="JV11" s="42">
        <f t="shared" si="412"/>
        <v>1</v>
      </c>
      <c r="JW11" s="42">
        <f>((JW4-JW5-JW7-JW8)/JW4)*100%</f>
        <v>1</v>
      </c>
      <c r="JX11" s="42">
        <f t="shared" ref="JX11:KC11" si="413">(JX4-JX5-JX7-JX8)/JX4</f>
        <v>1</v>
      </c>
      <c r="JY11" s="42">
        <f t="shared" si="413"/>
        <v>1</v>
      </c>
      <c r="JZ11" s="42">
        <f t="shared" si="413"/>
        <v>1</v>
      </c>
      <c r="KA11" s="42">
        <f t="shared" si="413"/>
        <v>1</v>
      </c>
      <c r="KB11" s="42">
        <f t="shared" si="413"/>
        <v>0.45333333333333337</v>
      </c>
      <c r="KC11" s="42">
        <f t="shared" si="413"/>
        <v>1</v>
      </c>
      <c r="KD11" s="42">
        <f>((KD4-KD5-KD7-KD8)/KD4)*100%</f>
        <v>1</v>
      </c>
      <c r="KE11" s="42">
        <f t="shared" ref="KE11:KJ11" si="414">(KE4-KE5-KE7-KE8)/KE4</f>
        <v>1</v>
      </c>
      <c r="KF11" s="42">
        <f t="shared" si="414"/>
        <v>1</v>
      </c>
      <c r="KG11" s="42">
        <f t="shared" si="414"/>
        <v>1</v>
      </c>
      <c r="KH11" s="42">
        <f t="shared" si="414"/>
        <v>1</v>
      </c>
      <c r="KI11" s="42">
        <f t="shared" si="414"/>
        <v>1</v>
      </c>
      <c r="KJ11" s="42">
        <f t="shared" si="414"/>
        <v>1</v>
      </c>
      <c r="KK11" s="42">
        <f>((KK4-KK5-KK7-KK8)/KK4)*100%</f>
        <v>1</v>
      </c>
      <c r="KL11" s="42">
        <f t="shared" ref="KL11:KQ11" si="415">(KL4-KL5-KL7-KL8)/KL4</f>
        <v>1</v>
      </c>
      <c r="KM11" s="42">
        <f t="shared" si="415"/>
        <v>1</v>
      </c>
      <c r="KN11" s="42">
        <f t="shared" si="415"/>
        <v>1</v>
      </c>
      <c r="KO11" s="42">
        <f t="shared" si="415"/>
        <v>1</v>
      </c>
      <c r="KP11" s="42">
        <f t="shared" si="415"/>
        <v>1</v>
      </c>
      <c r="KQ11" s="42">
        <f t="shared" si="415"/>
        <v>1</v>
      </c>
      <c r="KR11" s="42">
        <f>((KR4-KR5-KR7-KR8)/KR4)*100%</f>
        <v>1</v>
      </c>
      <c r="KS11" s="42">
        <f t="shared" ref="KS11:KX11" si="416">(KS4-KS5-KS7-KS8)/KS4</f>
        <v>1</v>
      </c>
      <c r="KT11" s="42">
        <f t="shared" si="416"/>
        <v>1</v>
      </c>
      <c r="KU11" s="42">
        <f t="shared" si="416"/>
        <v>1</v>
      </c>
      <c r="KV11" s="42">
        <f t="shared" si="416"/>
        <v>1</v>
      </c>
      <c r="KW11" s="42">
        <f t="shared" si="416"/>
        <v>1</v>
      </c>
      <c r="KX11" s="42">
        <f t="shared" si="416"/>
        <v>1</v>
      </c>
      <c r="KY11" s="42">
        <f>((KY4-KY5-KY7-KY8)/KY4)*100%</f>
        <v>1</v>
      </c>
      <c r="KZ11" s="42">
        <f t="shared" ref="KZ11:LE11" si="417">(KZ4-KZ5-KZ7-KZ8)/KZ4</f>
        <v>1</v>
      </c>
      <c r="LA11" s="42">
        <f t="shared" si="417"/>
        <v>1</v>
      </c>
      <c r="LB11" s="42">
        <f t="shared" si="417"/>
        <v>1</v>
      </c>
      <c r="LC11" s="42">
        <f t="shared" si="417"/>
        <v>1</v>
      </c>
      <c r="LD11" s="42">
        <f t="shared" si="417"/>
        <v>1</v>
      </c>
      <c r="LE11" s="42">
        <f t="shared" si="417"/>
        <v>1</v>
      </c>
      <c r="LF11" s="42">
        <f>((LF4-LF5-LF7-LF8)/LF4)*100%</f>
        <v>1</v>
      </c>
      <c r="LG11" s="42">
        <f t="shared" ref="LG11:LL11" si="418">(LG4-LG5-LG7-LG8)/LG4</f>
        <v>1</v>
      </c>
      <c r="LH11" s="42">
        <f t="shared" si="418"/>
        <v>1</v>
      </c>
      <c r="LI11" s="42">
        <f t="shared" si="418"/>
        <v>1</v>
      </c>
      <c r="LJ11" s="42">
        <f t="shared" si="418"/>
        <v>1</v>
      </c>
      <c r="LK11" s="42">
        <f t="shared" si="418"/>
        <v>1</v>
      </c>
      <c r="LL11" s="42">
        <f t="shared" si="418"/>
        <v>1</v>
      </c>
      <c r="LM11" s="42">
        <f>((LM4-LM5-LM7-LM8)/LM4)*100%</f>
        <v>1</v>
      </c>
      <c r="LN11" s="42">
        <f t="shared" ref="LN11:LS11" si="419">(LN4-LN5-LN7-LN8)/LN4</f>
        <v>1</v>
      </c>
      <c r="LO11" s="42">
        <f t="shared" si="419"/>
        <v>1</v>
      </c>
      <c r="LP11" s="42">
        <f t="shared" si="419"/>
        <v>1</v>
      </c>
      <c r="LQ11" s="42">
        <f t="shared" si="419"/>
        <v>1</v>
      </c>
      <c r="LR11" s="42">
        <f t="shared" si="419"/>
        <v>1</v>
      </c>
      <c r="LS11" s="42">
        <f t="shared" si="419"/>
        <v>1</v>
      </c>
      <c r="LT11" s="42">
        <f>((LT4-LT5-LT7-LT8)/LT4)*100%</f>
        <v>1</v>
      </c>
      <c r="LU11" s="42">
        <f t="shared" ref="LU11:LZ11" si="420">(LU4-LU5-LU7-LU8)/LU4</f>
        <v>1</v>
      </c>
      <c r="LV11" s="42">
        <f t="shared" si="420"/>
        <v>1</v>
      </c>
      <c r="LW11" s="42">
        <f t="shared" si="420"/>
        <v>1</v>
      </c>
      <c r="LX11" s="42">
        <f t="shared" si="420"/>
        <v>1</v>
      </c>
      <c r="LY11" s="42">
        <f t="shared" si="420"/>
        <v>1</v>
      </c>
      <c r="LZ11" s="42">
        <f t="shared" si="420"/>
        <v>1</v>
      </c>
      <c r="MA11" s="42">
        <f>((MA4-MA5-MA7-MA8)/MA4)*100%</f>
        <v>1</v>
      </c>
      <c r="MB11" s="42">
        <f t="shared" ref="MB11:MG11" si="421">(MB4-MB5-MB7-MB8)/MB4</f>
        <v>1</v>
      </c>
      <c r="MC11" s="42">
        <f t="shared" si="421"/>
        <v>1</v>
      </c>
      <c r="MD11" s="42">
        <f t="shared" si="421"/>
        <v>1</v>
      </c>
      <c r="ME11" s="42">
        <f t="shared" si="421"/>
        <v>1</v>
      </c>
      <c r="MF11" s="42">
        <f t="shared" si="421"/>
        <v>0.26041666666666669</v>
      </c>
      <c r="MG11" s="42">
        <f t="shared" si="421"/>
        <v>0.96736111111111101</v>
      </c>
      <c r="MH11" s="42">
        <f>((MH4-MH5-MH7-MH8)/MH4)*100%</f>
        <v>1</v>
      </c>
      <c r="MI11" s="42">
        <f t="shared" ref="MI11:MN11" si="422">(MI4-MI5-MI7-MI8)/MI4</f>
        <v>1</v>
      </c>
      <c r="MJ11" s="42">
        <f t="shared" si="422"/>
        <v>1</v>
      </c>
      <c r="MK11" s="42">
        <f t="shared" si="422"/>
        <v>1</v>
      </c>
      <c r="ML11" s="42">
        <f t="shared" si="422"/>
        <v>1</v>
      </c>
      <c r="MM11" s="42">
        <f t="shared" si="422"/>
        <v>1</v>
      </c>
      <c r="MN11" s="42">
        <f t="shared" si="422"/>
        <v>1</v>
      </c>
      <c r="MO11" s="42">
        <f>((MO4-MO5-MO7-MO8)/MO4)*100%</f>
        <v>1</v>
      </c>
      <c r="MP11" s="42">
        <f t="shared" ref="MP11:MU11" si="423">(MP4-MP5-MP7-MP8)/MP4</f>
        <v>1</v>
      </c>
      <c r="MQ11" s="42">
        <f t="shared" si="423"/>
        <v>1</v>
      </c>
      <c r="MR11" s="42">
        <f t="shared" si="423"/>
        <v>1</v>
      </c>
      <c r="MS11" s="42">
        <f t="shared" si="423"/>
        <v>1</v>
      </c>
      <c r="MT11" s="42">
        <f t="shared" si="423"/>
        <v>1</v>
      </c>
      <c r="MU11" s="42">
        <f t="shared" si="423"/>
        <v>1</v>
      </c>
      <c r="MV11" s="42">
        <f>((MV4-MV5-MV7-MV8)/MV4)*100%</f>
        <v>1</v>
      </c>
      <c r="MW11" s="42">
        <f t="shared" ref="MW11:NB11" si="424">(MW4-MW5-MW7-MW8)/MW4</f>
        <v>1</v>
      </c>
      <c r="MX11" s="42">
        <f t="shared" si="424"/>
        <v>1</v>
      </c>
      <c r="MY11" s="42">
        <f t="shared" si="424"/>
        <v>1</v>
      </c>
      <c r="MZ11" s="42">
        <f t="shared" si="424"/>
        <v>1</v>
      </c>
      <c r="NA11" s="42">
        <f t="shared" si="424"/>
        <v>1</v>
      </c>
      <c r="NB11" s="42">
        <f t="shared" si="424"/>
        <v>0.87208333333333332</v>
      </c>
    </row>
    <row r="12" spans="1:366" x14ac:dyDescent="0.2">
      <c r="A12" s="14"/>
      <c r="B12" s="38" t="s">
        <v>19</v>
      </c>
      <c r="C12" s="42">
        <f t="shared" ref="C12:BN12" si="425">(C4-C5-C7-C8-C6)/C4</f>
        <v>1</v>
      </c>
      <c r="D12" s="42">
        <f t="shared" si="425"/>
        <v>1</v>
      </c>
      <c r="E12" s="42">
        <f t="shared" si="425"/>
        <v>1</v>
      </c>
      <c r="F12" s="42">
        <f t="shared" si="425"/>
        <v>1</v>
      </c>
      <c r="G12" s="42">
        <f t="shared" si="425"/>
        <v>1</v>
      </c>
      <c r="H12" s="42">
        <f t="shared" si="425"/>
        <v>1</v>
      </c>
      <c r="I12" s="46">
        <f t="shared" si="425"/>
        <v>1</v>
      </c>
      <c r="J12" s="42">
        <f t="shared" si="425"/>
        <v>1</v>
      </c>
      <c r="K12" s="42">
        <f t="shared" si="425"/>
        <v>1</v>
      </c>
      <c r="L12" s="42">
        <f t="shared" si="425"/>
        <v>1</v>
      </c>
      <c r="M12" s="42">
        <f t="shared" si="425"/>
        <v>0.9966666666666667</v>
      </c>
      <c r="N12" s="42">
        <f t="shared" si="425"/>
        <v>1</v>
      </c>
      <c r="O12" s="42">
        <f t="shared" si="425"/>
        <v>0.99250000000000005</v>
      </c>
      <c r="P12" s="46">
        <f t="shared" si="425"/>
        <v>1</v>
      </c>
      <c r="Q12" s="42">
        <f t="shared" si="425"/>
        <v>1</v>
      </c>
      <c r="R12" s="42">
        <f t="shared" si="425"/>
        <v>1</v>
      </c>
      <c r="S12" s="42">
        <f t="shared" si="425"/>
        <v>1</v>
      </c>
      <c r="T12" s="42">
        <f t="shared" si="425"/>
        <v>1</v>
      </c>
      <c r="U12" s="42">
        <f t="shared" si="425"/>
        <v>1</v>
      </c>
      <c r="V12" s="42">
        <f t="shared" si="425"/>
        <v>1</v>
      </c>
      <c r="W12" s="46">
        <f t="shared" si="425"/>
        <v>1</v>
      </c>
      <c r="X12" s="42">
        <f t="shared" si="425"/>
        <v>1</v>
      </c>
      <c r="Y12" s="42">
        <f t="shared" si="425"/>
        <v>1</v>
      </c>
      <c r="Z12" s="42">
        <f t="shared" si="425"/>
        <v>1</v>
      </c>
      <c r="AA12" s="42">
        <f t="shared" si="425"/>
        <v>1</v>
      </c>
      <c r="AB12" s="42">
        <f t="shared" si="425"/>
        <v>1</v>
      </c>
      <c r="AC12" s="42">
        <f t="shared" si="425"/>
        <v>1</v>
      </c>
      <c r="AD12" s="46">
        <f t="shared" si="425"/>
        <v>1</v>
      </c>
      <c r="AE12" s="42">
        <f t="shared" si="425"/>
        <v>1</v>
      </c>
      <c r="AF12" s="42">
        <f t="shared" si="425"/>
        <v>1</v>
      </c>
      <c r="AG12" s="42">
        <f t="shared" si="425"/>
        <v>1</v>
      </c>
      <c r="AH12" s="42">
        <f t="shared" si="425"/>
        <v>1</v>
      </c>
      <c r="AI12" s="42">
        <f t="shared" si="425"/>
        <v>1</v>
      </c>
      <c r="AJ12" s="42">
        <f t="shared" si="425"/>
        <v>1</v>
      </c>
      <c r="AK12" s="46">
        <f t="shared" si="425"/>
        <v>1</v>
      </c>
      <c r="AL12" s="42">
        <f t="shared" si="425"/>
        <v>0.98333333333333339</v>
      </c>
      <c r="AM12" s="42">
        <f t="shared" si="425"/>
        <v>1</v>
      </c>
      <c r="AN12" s="42">
        <f t="shared" si="425"/>
        <v>1</v>
      </c>
      <c r="AO12" s="42">
        <f t="shared" si="425"/>
        <v>1</v>
      </c>
      <c r="AP12" s="42">
        <f t="shared" si="425"/>
        <v>1</v>
      </c>
      <c r="AQ12" s="42">
        <f t="shared" si="425"/>
        <v>1</v>
      </c>
      <c r="AR12" s="46">
        <f t="shared" si="425"/>
        <v>1</v>
      </c>
      <c r="AS12" s="42">
        <f t="shared" si="425"/>
        <v>1</v>
      </c>
      <c r="AT12" s="42">
        <f t="shared" si="425"/>
        <v>1</v>
      </c>
      <c r="AU12" s="42">
        <f t="shared" si="425"/>
        <v>1</v>
      </c>
      <c r="AV12" s="42">
        <f t="shared" si="425"/>
        <v>0.27083333333333331</v>
      </c>
      <c r="AW12" s="42">
        <f t="shared" si="425"/>
        <v>0</v>
      </c>
      <c r="AX12" s="42">
        <f t="shared" si="425"/>
        <v>0</v>
      </c>
      <c r="AY12" s="46">
        <f t="shared" si="425"/>
        <v>0</v>
      </c>
      <c r="AZ12" s="42">
        <f t="shared" si="425"/>
        <v>0</v>
      </c>
      <c r="BA12" s="42">
        <f t="shared" si="425"/>
        <v>0</v>
      </c>
      <c r="BB12" s="42">
        <f t="shared" si="425"/>
        <v>0</v>
      </c>
      <c r="BC12" s="42">
        <f t="shared" si="425"/>
        <v>0</v>
      </c>
      <c r="BD12" s="42">
        <f t="shared" si="425"/>
        <v>0</v>
      </c>
      <c r="BE12" s="42">
        <f t="shared" si="425"/>
        <v>0</v>
      </c>
      <c r="BF12" s="46">
        <f t="shared" si="425"/>
        <v>0</v>
      </c>
      <c r="BG12" s="42">
        <f t="shared" si="425"/>
        <v>0</v>
      </c>
      <c r="BH12" s="42">
        <f t="shared" si="425"/>
        <v>0</v>
      </c>
      <c r="BI12" s="42">
        <f t="shared" si="425"/>
        <v>0</v>
      </c>
      <c r="BJ12" s="42">
        <f t="shared" si="425"/>
        <v>0</v>
      </c>
      <c r="BK12" s="42">
        <f t="shared" si="425"/>
        <v>0</v>
      </c>
      <c r="BL12" s="42">
        <f t="shared" si="425"/>
        <v>0</v>
      </c>
      <c r="BM12" s="46">
        <f t="shared" si="425"/>
        <v>0</v>
      </c>
      <c r="BN12" s="42">
        <f t="shared" si="425"/>
        <v>0</v>
      </c>
      <c r="BO12" s="42">
        <f t="shared" ref="BO12:DZ12" si="426">(BO4-BO5-BO7-BO8-BO6)/BO4</f>
        <v>0</v>
      </c>
      <c r="BP12" s="42">
        <f t="shared" si="426"/>
        <v>0</v>
      </c>
      <c r="BQ12" s="42">
        <f t="shared" si="426"/>
        <v>0</v>
      </c>
      <c r="BR12" s="42">
        <f t="shared" si="426"/>
        <v>0</v>
      </c>
      <c r="BS12" s="42">
        <f t="shared" si="426"/>
        <v>0</v>
      </c>
      <c r="BT12" s="46">
        <f t="shared" si="426"/>
        <v>0</v>
      </c>
      <c r="BU12" s="42">
        <f t="shared" si="426"/>
        <v>0</v>
      </c>
      <c r="BV12" s="42">
        <f t="shared" si="426"/>
        <v>0</v>
      </c>
      <c r="BW12" s="42">
        <f t="shared" si="426"/>
        <v>0</v>
      </c>
      <c r="BX12" s="42">
        <f t="shared" si="426"/>
        <v>0</v>
      </c>
      <c r="BY12" s="42">
        <f t="shared" si="426"/>
        <v>0</v>
      </c>
      <c r="BZ12" s="42">
        <f t="shared" si="426"/>
        <v>0</v>
      </c>
      <c r="CA12" s="46">
        <f t="shared" si="426"/>
        <v>0</v>
      </c>
      <c r="CB12" s="42">
        <f t="shared" si="426"/>
        <v>0</v>
      </c>
      <c r="CC12" s="42">
        <f t="shared" si="426"/>
        <v>0</v>
      </c>
      <c r="CD12" s="42">
        <f t="shared" si="426"/>
        <v>0</v>
      </c>
      <c r="CE12" s="42">
        <f t="shared" si="426"/>
        <v>0</v>
      </c>
      <c r="CF12" s="42">
        <f t="shared" si="426"/>
        <v>0</v>
      </c>
      <c r="CG12" s="42">
        <f t="shared" si="426"/>
        <v>0</v>
      </c>
      <c r="CH12" s="46">
        <f t="shared" si="426"/>
        <v>0</v>
      </c>
      <c r="CI12" s="42">
        <f t="shared" si="426"/>
        <v>0</v>
      </c>
      <c r="CJ12" s="42">
        <f t="shared" si="426"/>
        <v>0</v>
      </c>
      <c r="CK12" s="42">
        <f t="shared" si="426"/>
        <v>0</v>
      </c>
      <c r="CL12" s="42">
        <f t="shared" si="426"/>
        <v>0</v>
      </c>
      <c r="CM12" s="42">
        <f t="shared" si="426"/>
        <v>0</v>
      </c>
      <c r="CN12" s="42">
        <f t="shared" si="426"/>
        <v>0</v>
      </c>
      <c r="CO12" s="46">
        <f t="shared" si="426"/>
        <v>0</v>
      </c>
      <c r="CP12" s="42">
        <f t="shared" si="426"/>
        <v>0</v>
      </c>
      <c r="CQ12" s="42">
        <f t="shared" si="426"/>
        <v>0</v>
      </c>
      <c r="CR12" s="42">
        <f t="shared" si="426"/>
        <v>0</v>
      </c>
      <c r="CS12" s="42">
        <f t="shared" si="426"/>
        <v>0</v>
      </c>
      <c r="CT12" s="42">
        <f t="shared" si="426"/>
        <v>0</v>
      </c>
      <c r="CU12" s="42">
        <f t="shared" si="426"/>
        <v>0</v>
      </c>
      <c r="CV12" s="46">
        <f t="shared" si="426"/>
        <v>0</v>
      </c>
      <c r="CW12" s="42">
        <f t="shared" si="426"/>
        <v>0</v>
      </c>
      <c r="CX12" s="42">
        <f t="shared" si="426"/>
        <v>0</v>
      </c>
      <c r="CY12" s="42">
        <f t="shared" si="426"/>
        <v>0</v>
      </c>
      <c r="CZ12" s="42">
        <f t="shared" si="426"/>
        <v>0</v>
      </c>
      <c r="DA12" s="42">
        <f t="shared" si="426"/>
        <v>0</v>
      </c>
      <c r="DB12" s="42">
        <f t="shared" si="426"/>
        <v>0</v>
      </c>
      <c r="DC12" s="46">
        <f t="shared" si="426"/>
        <v>0</v>
      </c>
      <c r="DD12" s="42">
        <f t="shared" si="426"/>
        <v>0</v>
      </c>
      <c r="DE12" s="42">
        <f t="shared" si="426"/>
        <v>0</v>
      </c>
      <c r="DF12" s="42">
        <f t="shared" si="426"/>
        <v>0</v>
      </c>
      <c r="DG12" s="42">
        <f t="shared" si="426"/>
        <v>0</v>
      </c>
      <c r="DH12" s="42">
        <f t="shared" si="426"/>
        <v>0</v>
      </c>
      <c r="DI12" s="42">
        <f t="shared" si="426"/>
        <v>0</v>
      </c>
      <c r="DJ12" s="46">
        <f t="shared" si="426"/>
        <v>0</v>
      </c>
      <c r="DK12" s="42">
        <f t="shared" si="426"/>
        <v>0</v>
      </c>
      <c r="DL12" s="42">
        <f t="shared" si="426"/>
        <v>7.1666666666666615E-2</v>
      </c>
      <c r="DM12" s="42">
        <f t="shared" si="426"/>
        <v>1</v>
      </c>
      <c r="DN12" s="42">
        <f t="shared" si="426"/>
        <v>1</v>
      </c>
      <c r="DO12" s="42">
        <f t="shared" si="426"/>
        <v>1</v>
      </c>
      <c r="DP12" s="42">
        <f t="shared" si="426"/>
        <v>1</v>
      </c>
      <c r="DQ12" s="46">
        <f t="shared" si="426"/>
        <v>1</v>
      </c>
      <c r="DR12" s="42">
        <f t="shared" si="426"/>
        <v>0.98625000000000007</v>
      </c>
      <c r="DS12" s="42">
        <f t="shared" si="426"/>
        <v>0.75125000000000008</v>
      </c>
      <c r="DT12" s="42">
        <f t="shared" si="426"/>
        <v>1</v>
      </c>
      <c r="DU12" s="42">
        <f t="shared" si="426"/>
        <v>1</v>
      </c>
      <c r="DV12" s="42">
        <f t="shared" si="426"/>
        <v>1</v>
      </c>
      <c r="DW12" s="42">
        <f t="shared" si="426"/>
        <v>0.32777777777777778</v>
      </c>
      <c r="DX12" s="46">
        <f t="shared" si="426"/>
        <v>0.85083333333333344</v>
      </c>
      <c r="DY12" s="42">
        <f t="shared" si="426"/>
        <v>1</v>
      </c>
      <c r="DZ12" s="42">
        <f t="shared" si="426"/>
        <v>1</v>
      </c>
      <c r="EA12" s="42">
        <f t="shared" ref="EA12:GL12" si="427">(EA4-EA5-EA7-EA8-EA6)/EA4</f>
        <v>1</v>
      </c>
      <c r="EB12" s="42">
        <f t="shared" si="427"/>
        <v>1</v>
      </c>
      <c r="EC12" s="42">
        <f t="shared" si="427"/>
        <v>1</v>
      </c>
      <c r="ED12" s="42">
        <f t="shared" si="427"/>
        <v>1</v>
      </c>
      <c r="EE12" s="46">
        <f t="shared" si="427"/>
        <v>1</v>
      </c>
      <c r="EF12" s="42">
        <f t="shared" si="427"/>
        <v>1</v>
      </c>
      <c r="EG12" s="42">
        <f t="shared" si="427"/>
        <v>1</v>
      </c>
      <c r="EH12" s="42">
        <f t="shared" si="427"/>
        <v>1</v>
      </c>
      <c r="EI12" s="42">
        <f t="shared" si="427"/>
        <v>1</v>
      </c>
      <c r="EJ12" s="42">
        <f t="shared" si="427"/>
        <v>1</v>
      </c>
      <c r="EK12" s="42">
        <f t="shared" si="427"/>
        <v>1</v>
      </c>
      <c r="EL12" s="46">
        <f t="shared" si="427"/>
        <v>1</v>
      </c>
      <c r="EM12" s="42">
        <f t="shared" si="427"/>
        <v>1</v>
      </c>
      <c r="EN12" s="42">
        <f t="shared" si="427"/>
        <v>1</v>
      </c>
      <c r="EO12" s="42">
        <f t="shared" si="427"/>
        <v>1</v>
      </c>
      <c r="EP12" s="42">
        <f t="shared" si="427"/>
        <v>1</v>
      </c>
      <c r="EQ12" s="42">
        <f t="shared" si="427"/>
        <v>1</v>
      </c>
      <c r="ER12" s="42">
        <f t="shared" si="427"/>
        <v>0.91583333333333339</v>
      </c>
      <c r="ES12" s="46">
        <f t="shared" si="427"/>
        <v>1</v>
      </c>
      <c r="ET12" s="42">
        <f t="shared" si="427"/>
        <v>1</v>
      </c>
      <c r="EU12" s="42">
        <f t="shared" si="427"/>
        <v>1</v>
      </c>
      <c r="EV12" s="42">
        <f t="shared" si="427"/>
        <v>1</v>
      </c>
      <c r="EW12" s="42">
        <f t="shared" si="427"/>
        <v>1</v>
      </c>
      <c r="EX12" s="42">
        <f t="shared" si="427"/>
        <v>1</v>
      </c>
      <c r="EY12" s="42">
        <f t="shared" si="427"/>
        <v>1</v>
      </c>
      <c r="EZ12" s="46">
        <f t="shared" si="427"/>
        <v>1</v>
      </c>
      <c r="FA12" s="42">
        <f t="shared" si="427"/>
        <v>1</v>
      </c>
      <c r="FB12" s="42">
        <f t="shared" si="427"/>
        <v>1</v>
      </c>
      <c r="FC12" s="42">
        <f t="shared" si="427"/>
        <v>1</v>
      </c>
      <c r="FD12" s="42">
        <f t="shared" si="427"/>
        <v>1</v>
      </c>
      <c r="FE12" s="42">
        <f t="shared" si="427"/>
        <v>1</v>
      </c>
      <c r="FF12" s="42">
        <f t="shared" si="427"/>
        <v>1</v>
      </c>
      <c r="FG12" s="46">
        <f t="shared" si="427"/>
        <v>1</v>
      </c>
      <c r="FH12" s="42">
        <f t="shared" si="427"/>
        <v>1</v>
      </c>
      <c r="FI12" s="42">
        <f t="shared" si="427"/>
        <v>1</v>
      </c>
      <c r="FJ12" s="42">
        <f t="shared" si="427"/>
        <v>1</v>
      </c>
      <c r="FK12" s="42">
        <f t="shared" si="427"/>
        <v>1</v>
      </c>
      <c r="FL12" s="42">
        <f t="shared" si="427"/>
        <v>1</v>
      </c>
      <c r="FM12" s="42">
        <f t="shared" si="427"/>
        <v>1</v>
      </c>
      <c r="FN12" s="46">
        <f t="shared" si="427"/>
        <v>1</v>
      </c>
      <c r="FO12" s="42">
        <f t="shared" si="427"/>
        <v>1</v>
      </c>
      <c r="FP12" s="42">
        <f t="shared" si="427"/>
        <v>1</v>
      </c>
      <c r="FQ12" s="42">
        <f t="shared" si="427"/>
        <v>1</v>
      </c>
      <c r="FR12" s="42">
        <f t="shared" si="427"/>
        <v>1</v>
      </c>
      <c r="FS12" s="42">
        <f t="shared" si="427"/>
        <v>0.99791666666666667</v>
      </c>
      <c r="FT12" s="42">
        <f t="shared" si="427"/>
        <v>1</v>
      </c>
      <c r="FU12" s="46">
        <f t="shared" si="427"/>
        <v>1</v>
      </c>
      <c r="FV12" s="42">
        <f t="shared" si="427"/>
        <v>1</v>
      </c>
      <c r="FW12" s="42">
        <f t="shared" si="427"/>
        <v>1</v>
      </c>
      <c r="FX12" s="42">
        <f t="shared" si="427"/>
        <v>1</v>
      </c>
      <c r="FY12" s="42">
        <f t="shared" si="427"/>
        <v>1</v>
      </c>
      <c r="FZ12" s="42">
        <f t="shared" si="427"/>
        <v>1</v>
      </c>
      <c r="GA12" s="42">
        <f t="shared" si="427"/>
        <v>1</v>
      </c>
      <c r="GB12" s="46">
        <f t="shared" si="427"/>
        <v>1</v>
      </c>
      <c r="GC12" s="42">
        <f t="shared" si="427"/>
        <v>0.53125</v>
      </c>
      <c r="GD12" s="42">
        <f t="shared" si="427"/>
        <v>1</v>
      </c>
      <c r="GE12" s="42">
        <f t="shared" si="427"/>
        <v>1</v>
      </c>
      <c r="GF12" s="42">
        <f t="shared" si="427"/>
        <v>0.99874999999999992</v>
      </c>
      <c r="GG12" s="42">
        <f t="shared" si="427"/>
        <v>1</v>
      </c>
      <c r="GH12" s="42">
        <f t="shared" si="427"/>
        <v>1</v>
      </c>
      <c r="GI12" s="46">
        <f t="shared" si="427"/>
        <v>1</v>
      </c>
      <c r="GJ12" s="42">
        <f t="shared" si="427"/>
        <v>1</v>
      </c>
      <c r="GK12" s="42">
        <f t="shared" si="427"/>
        <v>1</v>
      </c>
      <c r="GL12" s="42">
        <f t="shared" si="427"/>
        <v>1</v>
      </c>
      <c r="GM12" s="42">
        <f t="shared" ref="GM12:IX12" si="428">(GM4-GM5-GM7-GM8-GM6)/GM4</f>
        <v>1</v>
      </c>
      <c r="GN12" s="42">
        <f t="shared" si="428"/>
        <v>0.99291666666666656</v>
      </c>
      <c r="GO12" s="42">
        <f t="shared" si="428"/>
        <v>0.34166666666666662</v>
      </c>
      <c r="GP12" s="46">
        <f t="shared" si="428"/>
        <v>0.9916666666666667</v>
      </c>
      <c r="GQ12" s="42">
        <f t="shared" si="428"/>
        <v>1</v>
      </c>
      <c r="GR12" s="42">
        <f t="shared" si="428"/>
        <v>1</v>
      </c>
      <c r="GS12" s="42">
        <f t="shared" si="428"/>
        <v>1</v>
      </c>
      <c r="GT12" s="42">
        <f t="shared" si="428"/>
        <v>1</v>
      </c>
      <c r="GU12" s="42">
        <f t="shared" si="428"/>
        <v>1</v>
      </c>
      <c r="GV12" s="42">
        <f t="shared" si="428"/>
        <v>1</v>
      </c>
      <c r="GW12" s="46">
        <f t="shared" si="428"/>
        <v>1</v>
      </c>
      <c r="GX12" s="42">
        <f t="shared" si="428"/>
        <v>1</v>
      </c>
      <c r="GY12" s="42">
        <f t="shared" si="428"/>
        <v>1</v>
      </c>
      <c r="GZ12" s="42">
        <f t="shared" si="428"/>
        <v>1</v>
      </c>
      <c r="HA12" s="42">
        <f t="shared" si="428"/>
        <v>1</v>
      </c>
      <c r="HB12" s="42">
        <f t="shared" si="428"/>
        <v>1</v>
      </c>
      <c r="HC12" s="42">
        <f t="shared" si="428"/>
        <v>1</v>
      </c>
      <c r="HD12" s="46">
        <f t="shared" si="428"/>
        <v>1</v>
      </c>
      <c r="HE12" s="42">
        <f t="shared" si="428"/>
        <v>1</v>
      </c>
      <c r="HF12" s="42">
        <f t="shared" si="428"/>
        <v>1</v>
      </c>
      <c r="HG12" s="42">
        <f t="shared" si="428"/>
        <v>1</v>
      </c>
      <c r="HH12" s="42">
        <f t="shared" si="428"/>
        <v>1</v>
      </c>
      <c r="HI12" s="42">
        <f t="shared" si="428"/>
        <v>1</v>
      </c>
      <c r="HJ12" s="42">
        <f t="shared" si="428"/>
        <v>1</v>
      </c>
      <c r="HK12" s="46">
        <f t="shared" si="428"/>
        <v>0.85416666666666663</v>
      </c>
      <c r="HL12" s="42">
        <f t="shared" si="428"/>
        <v>1</v>
      </c>
      <c r="HM12" s="42">
        <f t="shared" si="428"/>
        <v>1</v>
      </c>
      <c r="HN12" s="42">
        <f t="shared" si="428"/>
        <v>1</v>
      </c>
      <c r="HO12" s="42">
        <f t="shared" si="428"/>
        <v>1</v>
      </c>
      <c r="HP12" s="42">
        <f t="shared" si="428"/>
        <v>1</v>
      </c>
      <c r="HQ12" s="42">
        <f t="shared" si="428"/>
        <v>1</v>
      </c>
      <c r="HR12" s="46">
        <f t="shared" si="428"/>
        <v>1</v>
      </c>
      <c r="HS12" s="42">
        <f t="shared" si="428"/>
        <v>0.72583333333333344</v>
      </c>
      <c r="HT12" s="42">
        <f t="shared" si="428"/>
        <v>1</v>
      </c>
      <c r="HU12" s="42">
        <f t="shared" si="428"/>
        <v>1</v>
      </c>
      <c r="HV12" s="42">
        <f t="shared" si="428"/>
        <v>1</v>
      </c>
      <c r="HW12" s="42">
        <f t="shared" si="428"/>
        <v>0.99708333333333332</v>
      </c>
      <c r="HX12" s="42">
        <f t="shared" si="428"/>
        <v>1</v>
      </c>
      <c r="HY12" s="46">
        <f t="shared" si="428"/>
        <v>1</v>
      </c>
      <c r="HZ12" s="42">
        <f t="shared" si="428"/>
        <v>1</v>
      </c>
      <c r="IA12" s="42">
        <f t="shared" si="428"/>
        <v>1</v>
      </c>
      <c r="IB12" s="42">
        <f t="shared" si="428"/>
        <v>1</v>
      </c>
      <c r="IC12" s="42">
        <f t="shared" si="428"/>
        <v>1</v>
      </c>
      <c r="ID12" s="42">
        <f t="shared" si="428"/>
        <v>1</v>
      </c>
      <c r="IE12" s="42">
        <f t="shared" si="428"/>
        <v>1</v>
      </c>
      <c r="IF12" s="46">
        <f t="shared" si="428"/>
        <v>1</v>
      </c>
      <c r="IG12" s="42">
        <f t="shared" si="428"/>
        <v>1</v>
      </c>
      <c r="IH12" s="42">
        <f t="shared" si="428"/>
        <v>1</v>
      </c>
      <c r="II12" s="42">
        <f t="shared" si="428"/>
        <v>1</v>
      </c>
      <c r="IJ12" s="42">
        <f t="shared" si="428"/>
        <v>1</v>
      </c>
      <c r="IK12" s="42">
        <f t="shared" si="428"/>
        <v>1</v>
      </c>
      <c r="IL12" s="42">
        <f t="shared" si="428"/>
        <v>1</v>
      </c>
      <c r="IM12" s="46">
        <f t="shared" si="428"/>
        <v>1</v>
      </c>
      <c r="IN12" s="42">
        <f t="shared" si="428"/>
        <v>1</v>
      </c>
      <c r="IO12" s="42">
        <f t="shared" si="428"/>
        <v>1</v>
      </c>
      <c r="IP12" s="42">
        <f t="shared" si="428"/>
        <v>1</v>
      </c>
      <c r="IQ12" s="42">
        <f t="shared" si="428"/>
        <v>1</v>
      </c>
      <c r="IR12" s="42">
        <f t="shared" si="428"/>
        <v>1</v>
      </c>
      <c r="IS12" s="42">
        <f t="shared" si="428"/>
        <v>1</v>
      </c>
      <c r="IT12" s="46">
        <f t="shared" si="428"/>
        <v>1</v>
      </c>
      <c r="IU12" s="42">
        <f t="shared" si="428"/>
        <v>1</v>
      </c>
      <c r="IV12" s="42">
        <f t="shared" si="428"/>
        <v>1</v>
      </c>
      <c r="IW12" s="42">
        <f t="shared" si="428"/>
        <v>1</v>
      </c>
      <c r="IX12" s="42">
        <f t="shared" si="428"/>
        <v>1</v>
      </c>
      <c r="IY12" s="42">
        <f t="shared" ref="IY12:LJ12" si="429">(IY4-IY5-IY7-IY8-IY6)/IY4</f>
        <v>1</v>
      </c>
      <c r="IZ12" s="42">
        <f t="shared" si="429"/>
        <v>1</v>
      </c>
      <c r="JA12" s="46">
        <f t="shared" si="429"/>
        <v>1</v>
      </c>
      <c r="JB12" s="42">
        <f t="shared" si="429"/>
        <v>1</v>
      </c>
      <c r="JC12" s="42">
        <f t="shared" si="429"/>
        <v>1</v>
      </c>
      <c r="JD12" s="42">
        <f t="shared" si="429"/>
        <v>1</v>
      </c>
      <c r="JE12" s="42">
        <f t="shared" si="429"/>
        <v>1</v>
      </c>
      <c r="JF12" s="42">
        <f t="shared" si="429"/>
        <v>1</v>
      </c>
      <c r="JG12" s="42">
        <f t="shared" si="429"/>
        <v>1</v>
      </c>
      <c r="JH12" s="46">
        <f t="shared" si="429"/>
        <v>1</v>
      </c>
      <c r="JI12" s="42">
        <f t="shared" si="429"/>
        <v>1</v>
      </c>
      <c r="JJ12" s="42">
        <f t="shared" si="429"/>
        <v>1</v>
      </c>
      <c r="JK12" s="42">
        <f t="shared" si="429"/>
        <v>1</v>
      </c>
      <c r="JL12" s="42">
        <f t="shared" si="429"/>
        <v>1</v>
      </c>
      <c r="JM12" s="42">
        <f t="shared" si="429"/>
        <v>1</v>
      </c>
      <c r="JN12" s="42">
        <f t="shared" si="429"/>
        <v>1</v>
      </c>
      <c r="JO12" s="46">
        <f t="shared" si="429"/>
        <v>1</v>
      </c>
      <c r="JP12" s="42">
        <f t="shared" si="429"/>
        <v>1</v>
      </c>
      <c r="JQ12" s="42">
        <f t="shared" si="429"/>
        <v>1</v>
      </c>
      <c r="JR12" s="42">
        <f t="shared" si="429"/>
        <v>1</v>
      </c>
      <c r="JS12" s="42">
        <f t="shared" si="429"/>
        <v>1</v>
      </c>
      <c r="JT12" s="42">
        <f t="shared" si="429"/>
        <v>1</v>
      </c>
      <c r="JU12" s="42">
        <f t="shared" si="429"/>
        <v>1</v>
      </c>
      <c r="JV12" s="46">
        <f t="shared" si="429"/>
        <v>1</v>
      </c>
      <c r="JW12" s="42">
        <f t="shared" si="429"/>
        <v>1</v>
      </c>
      <c r="JX12" s="42">
        <f t="shared" si="429"/>
        <v>1</v>
      </c>
      <c r="JY12" s="42">
        <f t="shared" si="429"/>
        <v>1</v>
      </c>
      <c r="JZ12" s="42">
        <f t="shared" si="429"/>
        <v>1</v>
      </c>
      <c r="KA12" s="42">
        <f t="shared" si="429"/>
        <v>1</v>
      </c>
      <c r="KB12" s="42">
        <f t="shared" si="429"/>
        <v>0.45333333333333337</v>
      </c>
      <c r="KC12" s="46">
        <f t="shared" si="429"/>
        <v>1</v>
      </c>
      <c r="KD12" s="42">
        <f t="shared" si="429"/>
        <v>1</v>
      </c>
      <c r="KE12" s="42">
        <f t="shared" si="429"/>
        <v>1</v>
      </c>
      <c r="KF12" s="42">
        <f t="shared" si="429"/>
        <v>1</v>
      </c>
      <c r="KG12" s="42">
        <f t="shared" si="429"/>
        <v>1</v>
      </c>
      <c r="KH12" s="42">
        <f t="shared" si="429"/>
        <v>1</v>
      </c>
      <c r="KI12" s="42">
        <f t="shared" si="429"/>
        <v>1</v>
      </c>
      <c r="KJ12" s="46">
        <f t="shared" si="429"/>
        <v>1</v>
      </c>
      <c r="KK12" s="42">
        <f t="shared" si="429"/>
        <v>1</v>
      </c>
      <c r="KL12" s="42">
        <f t="shared" si="429"/>
        <v>1</v>
      </c>
      <c r="KM12" s="42">
        <f t="shared" si="429"/>
        <v>1</v>
      </c>
      <c r="KN12" s="42">
        <f t="shared" si="429"/>
        <v>1</v>
      </c>
      <c r="KO12" s="42">
        <f t="shared" si="429"/>
        <v>1</v>
      </c>
      <c r="KP12" s="42">
        <f t="shared" si="429"/>
        <v>1</v>
      </c>
      <c r="KQ12" s="46">
        <f t="shared" si="429"/>
        <v>1</v>
      </c>
      <c r="KR12" s="42">
        <f t="shared" si="429"/>
        <v>1</v>
      </c>
      <c r="KS12" s="42">
        <f t="shared" si="429"/>
        <v>1</v>
      </c>
      <c r="KT12" s="42">
        <f t="shared" si="429"/>
        <v>1</v>
      </c>
      <c r="KU12" s="42">
        <f t="shared" si="429"/>
        <v>1</v>
      </c>
      <c r="KV12" s="42">
        <f t="shared" si="429"/>
        <v>1</v>
      </c>
      <c r="KW12" s="42">
        <f t="shared" si="429"/>
        <v>1</v>
      </c>
      <c r="KX12" s="46">
        <f t="shared" si="429"/>
        <v>1</v>
      </c>
      <c r="KY12" s="42">
        <f t="shared" si="429"/>
        <v>1</v>
      </c>
      <c r="KZ12" s="42">
        <f t="shared" si="429"/>
        <v>1</v>
      </c>
      <c r="LA12" s="42">
        <f t="shared" si="429"/>
        <v>1</v>
      </c>
      <c r="LB12" s="42">
        <f t="shared" si="429"/>
        <v>1</v>
      </c>
      <c r="LC12" s="42">
        <f t="shared" si="429"/>
        <v>1</v>
      </c>
      <c r="LD12" s="42">
        <f t="shared" si="429"/>
        <v>1</v>
      </c>
      <c r="LE12" s="46">
        <f t="shared" si="429"/>
        <v>1</v>
      </c>
      <c r="LF12" s="42">
        <f t="shared" si="429"/>
        <v>1</v>
      </c>
      <c r="LG12" s="42">
        <f t="shared" si="429"/>
        <v>1</v>
      </c>
      <c r="LH12" s="42">
        <f t="shared" si="429"/>
        <v>1</v>
      </c>
      <c r="LI12" s="42">
        <f t="shared" si="429"/>
        <v>1</v>
      </c>
      <c r="LJ12" s="42">
        <f t="shared" si="429"/>
        <v>1</v>
      </c>
      <c r="LK12" s="42">
        <f t="shared" ref="LK12:NB12" si="430">(LK4-LK5-LK7-LK8-LK6)/LK4</f>
        <v>1</v>
      </c>
      <c r="LL12" s="46">
        <f t="shared" si="430"/>
        <v>1</v>
      </c>
      <c r="LM12" s="42">
        <f t="shared" si="430"/>
        <v>1</v>
      </c>
      <c r="LN12" s="42">
        <f t="shared" si="430"/>
        <v>1</v>
      </c>
      <c r="LO12" s="42">
        <f t="shared" si="430"/>
        <v>1</v>
      </c>
      <c r="LP12" s="42">
        <f t="shared" si="430"/>
        <v>1</v>
      </c>
      <c r="LQ12" s="42">
        <f t="shared" si="430"/>
        <v>1</v>
      </c>
      <c r="LR12" s="42">
        <f t="shared" si="430"/>
        <v>1</v>
      </c>
      <c r="LS12" s="46">
        <f t="shared" si="430"/>
        <v>1</v>
      </c>
      <c r="LT12" s="42">
        <f t="shared" si="430"/>
        <v>1</v>
      </c>
      <c r="LU12" s="42">
        <f t="shared" si="430"/>
        <v>1</v>
      </c>
      <c r="LV12" s="42">
        <f t="shared" si="430"/>
        <v>1</v>
      </c>
      <c r="LW12" s="42">
        <f t="shared" si="430"/>
        <v>1</v>
      </c>
      <c r="LX12" s="42">
        <f t="shared" si="430"/>
        <v>1</v>
      </c>
      <c r="LY12" s="42">
        <f t="shared" si="430"/>
        <v>1</v>
      </c>
      <c r="LZ12" s="46">
        <f t="shared" si="430"/>
        <v>1</v>
      </c>
      <c r="MA12" s="42">
        <f t="shared" si="430"/>
        <v>1</v>
      </c>
      <c r="MB12" s="42">
        <f t="shared" si="430"/>
        <v>1</v>
      </c>
      <c r="MC12" s="42">
        <f t="shared" si="430"/>
        <v>1</v>
      </c>
      <c r="MD12" s="42">
        <f t="shared" si="430"/>
        <v>1</v>
      </c>
      <c r="ME12" s="42">
        <f t="shared" si="430"/>
        <v>0.97291666666666676</v>
      </c>
      <c r="MF12" s="42">
        <f t="shared" si="430"/>
        <v>0.26041666666666669</v>
      </c>
      <c r="MG12" s="46">
        <f t="shared" si="430"/>
        <v>0.96736111111111101</v>
      </c>
      <c r="MH12" s="42">
        <f t="shared" si="430"/>
        <v>1</v>
      </c>
      <c r="MI12" s="42">
        <f t="shared" si="430"/>
        <v>1</v>
      </c>
      <c r="MJ12" s="42">
        <f t="shared" si="430"/>
        <v>1</v>
      </c>
      <c r="MK12" s="42">
        <f t="shared" si="430"/>
        <v>1</v>
      </c>
      <c r="ML12" s="42">
        <f t="shared" si="430"/>
        <v>1</v>
      </c>
      <c r="MM12" s="42">
        <f t="shared" si="430"/>
        <v>1</v>
      </c>
      <c r="MN12" s="46">
        <f t="shared" si="430"/>
        <v>1</v>
      </c>
      <c r="MO12" s="42">
        <f t="shared" si="430"/>
        <v>1</v>
      </c>
      <c r="MP12" s="42">
        <f t="shared" si="430"/>
        <v>1</v>
      </c>
      <c r="MQ12" s="42">
        <f t="shared" si="430"/>
        <v>1</v>
      </c>
      <c r="MR12" s="42">
        <f t="shared" si="430"/>
        <v>1</v>
      </c>
      <c r="MS12" s="42">
        <f t="shared" si="430"/>
        <v>1</v>
      </c>
      <c r="MT12" s="42">
        <f t="shared" si="430"/>
        <v>1</v>
      </c>
      <c r="MU12" s="46">
        <f t="shared" si="430"/>
        <v>1</v>
      </c>
      <c r="MV12" s="42">
        <f t="shared" si="430"/>
        <v>1</v>
      </c>
      <c r="MW12" s="42">
        <f t="shared" si="430"/>
        <v>1</v>
      </c>
      <c r="MX12" s="42">
        <f t="shared" si="430"/>
        <v>1</v>
      </c>
      <c r="MY12" s="42">
        <f t="shared" si="430"/>
        <v>1</v>
      </c>
      <c r="MZ12" s="42">
        <f t="shared" si="430"/>
        <v>1</v>
      </c>
      <c r="NA12" s="42">
        <f t="shared" si="430"/>
        <v>1</v>
      </c>
      <c r="NB12" s="46">
        <f t="shared" si="430"/>
        <v>0.87208333333333332</v>
      </c>
    </row>
    <row r="13" spans="1:366" x14ac:dyDescent="0.2">
      <c r="A13" s="14"/>
      <c r="B13" s="39" t="s">
        <v>24</v>
      </c>
      <c r="C13" s="48">
        <v>0</v>
      </c>
      <c r="D13" s="48">
        <v>0</v>
      </c>
      <c r="E13" s="48">
        <v>0</v>
      </c>
      <c r="F13" s="48">
        <v>0</v>
      </c>
      <c r="G13" s="48">
        <v>0</v>
      </c>
      <c r="H13" s="48">
        <v>0</v>
      </c>
      <c r="I13" s="48">
        <v>0</v>
      </c>
      <c r="J13" s="48">
        <v>0</v>
      </c>
      <c r="K13" s="48">
        <v>0</v>
      </c>
      <c r="L13" s="48">
        <v>0</v>
      </c>
      <c r="M13" s="48">
        <v>0</v>
      </c>
      <c r="N13" s="48">
        <v>0</v>
      </c>
      <c r="O13" s="48">
        <v>0</v>
      </c>
      <c r="P13" s="48">
        <v>0</v>
      </c>
      <c r="Q13" s="48">
        <v>0</v>
      </c>
      <c r="R13" s="48">
        <v>0</v>
      </c>
      <c r="S13" s="48">
        <v>0</v>
      </c>
      <c r="T13" s="48">
        <v>0</v>
      </c>
      <c r="U13" s="48">
        <v>0</v>
      </c>
      <c r="V13" s="48">
        <v>0</v>
      </c>
      <c r="W13" s="48">
        <v>0</v>
      </c>
      <c r="X13" s="48">
        <v>0</v>
      </c>
      <c r="Y13" s="48">
        <v>0</v>
      </c>
      <c r="Z13" s="48">
        <v>0</v>
      </c>
      <c r="AA13" s="48">
        <v>0</v>
      </c>
      <c r="AB13" s="48">
        <v>0</v>
      </c>
      <c r="AC13" s="48">
        <v>0</v>
      </c>
      <c r="AD13" s="48">
        <v>0</v>
      </c>
      <c r="AE13" s="48">
        <v>0</v>
      </c>
      <c r="AF13" s="48">
        <v>0</v>
      </c>
      <c r="AG13" s="48">
        <v>0</v>
      </c>
      <c r="AH13" s="48">
        <v>0</v>
      </c>
      <c r="AI13" s="48">
        <v>0</v>
      </c>
      <c r="AJ13" s="48">
        <v>0</v>
      </c>
      <c r="AK13" s="48">
        <v>0</v>
      </c>
      <c r="AL13" s="48">
        <v>0</v>
      </c>
      <c r="AM13" s="48">
        <v>0</v>
      </c>
      <c r="AN13" s="48">
        <v>0</v>
      </c>
      <c r="AO13" s="48">
        <v>0</v>
      </c>
      <c r="AP13" s="48">
        <v>0</v>
      </c>
      <c r="AQ13" s="48">
        <v>0</v>
      </c>
      <c r="AR13" s="48">
        <v>0</v>
      </c>
      <c r="AS13" s="48">
        <v>0</v>
      </c>
      <c r="AT13" s="48">
        <v>0</v>
      </c>
      <c r="AU13" s="48">
        <v>0</v>
      </c>
      <c r="AV13" s="48">
        <v>0</v>
      </c>
      <c r="AW13" s="48">
        <v>0</v>
      </c>
      <c r="AX13" s="48">
        <v>0</v>
      </c>
      <c r="AY13" s="48">
        <v>0</v>
      </c>
      <c r="AZ13" s="48">
        <v>0</v>
      </c>
      <c r="BA13" s="48">
        <v>0</v>
      </c>
      <c r="BB13" s="48">
        <v>0</v>
      </c>
      <c r="BC13" s="48">
        <v>0</v>
      </c>
      <c r="BD13" s="48">
        <v>0</v>
      </c>
      <c r="BE13" s="48">
        <v>0</v>
      </c>
      <c r="BF13" s="48">
        <v>0</v>
      </c>
      <c r="BG13" s="48">
        <v>0</v>
      </c>
      <c r="BH13" s="48">
        <v>0</v>
      </c>
      <c r="BI13" s="48">
        <v>0</v>
      </c>
      <c r="BJ13" s="48">
        <v>0</v>
      </c>
      <c r="BK13" s="48">
        <v>0</v>
      </c>
      <c r="BL13" s="48">
        <v>0</v>
      </c>
      <c r="BM13" s="48">
        <v>0</v>
      </c>
      <c r="BN13" s="48">
        <v>0</v>
      </c>
      <c r="BO13" s="48">
        <v>0</v>
      </c>
      <c r="BP13" s="48">
        <v>0</v>
      </c>
      <c r="BQ13" s="48">
        <v>0</v>
      </c>
      <c r="BR13" s="48">
        <v>0</v>
      </c>
      <c r="BS13" s="48">
        <v>0</v>
      </c>
      <c r="BT13" s="48">
        <v>0</v>
      </c>
      <c r="BU13" s="48">
        <v>0</v>
      </c>
      <c r="BV13" s="48">
        <v>0</v>
      </c>
      <c r="BW13" s="48">
        <v>0</v>
      </c>
      <c r="BX13" s="48">
        <v>0</v>
      </c>
      <c r="BY13" s="48">
        <v>0</v>
      </c>
      <c r="BZ13" s="48">
        <v>0</v>
      </c>
      <c r="CA13" s="48">
        <v>0</v>
      </c>
      <c r="CB13" s="48">
        <v>0</v>
      </c>
      <c r="CC13" s="48">
        <v>0</v>
      </c>
      <c r="CD13" s="48">
        <v>0</v>
      </c>
      <c r="CE13" s="48">
        <v>0</v>
      </c>
      <c r="CF13" s="48">
        <v>0</v>
      </c>
      <c r="CG13" s="48">
        <v>0</v>
      </c>
      <c r="CH13" s="48">
        <v>0</v>
      </c>
      <c r="CI13" s="48">
        <v>0</v>
      </c>
      <c r="CJ13" s="48">
        <v>0</v>
      </c>
      <c r="CK13" s="48">
        <v>0</v>
      </c>
      <c r="CL13" s="48">
        <v>0</v>
      </c>
      <c r="CM13" s="48">
        <v>0</v>
      </c>
      <c r="CN13" s="48">
        <v>0</v>
      </c>
      <c r="CO13" s="48">
        <v>0</v>
      </c>
      <c r="CP13" s="48">
        <v>0</v>
      </c>
      <c r="CQ13" s="48">
        <v>0</v>
      </c>
      <c r="CR13" s="48">
        <v>0</v>
      </c>
      <c r="CS13" s="48">
        <v>0</v>
      </c>
      <c r="CT13" s="48">
        <v>0</v>
      </c>
      <c r="CU13" s="48">
        <v>0</v>
      </c>
      <c r="CV13" s="48">
        <v>0</v>
      </c>
      <c r="CW13" s="48">
        <v>0</v>
      </c>
      <c r="CX13" s="48">
        <v>0</v>
      </c>
      <c r="CY13" s="48">
        <v>0</v>
      </c>
      <c r="CZ13" s="48">
        <v>0</v>
      </c>
      <c r="DA13" s="48">
        <v>0</v>
      </c>
      <c r="DB13" s="48">
        <v>0</v>
      </c>
      <c r="DC13" s="48">
        <v>0</v>
      </c>
      <c r="DD13" s="48">
        <v>0</v>
      </c>
      <c r="DE13" s="48">
        <v>0</v>
      </c>
      <c r="DF13" s="48">
        <v>0</v>
      </c>
      <c r="DG13" s="48">
        <v>0</v>
      </c>
      <c r="DH13" s="48">
        <v>0</v>
      </c>
      <c r="DI13" s="48">
        <v>0</v>
      </c>
      <c r="DJ13" s="48">
        <v>0</v>
      </c>
      <c r="DK13" s="48">
        <v>0</v>
      </c>
      <c r="DL13" s="48">
        <v>0</v>
      </c>
      <c r="DM13" s="48">
        <v>0</v>
      </c>
      <c r="DN13" s="48">
        <v>0</v>
      </c>
      <c r="DO13" s="48">
        <v>0</v>
      </c>
      <c r="DP13" s="48">
        <v>0</v>
      </c>
      <c r="DQ13" s="48">
        <v>0</v>
      </c>
      <c r="DR13" s="48">
        <v>0</v>
      </c>
      <c r="DS13" s="48">
        <v>0</v>
      </c>
      <c r="DT13" s="48">
        <v>0</v>
      </c>
      <c r="DU13" s="48">
        <v>0</v>
      </c>
      <c r="DV13" s="48">
        <v>0</v>
      </c>
      <c r="DW13" s="48">
        <v>0</v>
      </c>
      <c r="DX13" s="48">
        <v>0</v>
      </c>
      <c r="DY13" s="48">
        <v>0</v>
      </c>
      <c r="DZ13" s="48">
        <v>0</v>
      </c>
      <c r="EA13" s="48">
        <v>0</v>
      </c>
      <c r="EB13" s="48">
        <v>0</v>
      </c>
      <c r="EC13" s="48">
        <v>0</v>
      </c>
      <c r="ED13" s="48">
        <v>0</v>
      </c>
      <c r="EE13" s="48">
        <v>0</v>
      </c>
      <c r="EF13" s="48">
        <v>0</v>
      </c>
      <c r="EG13" s="48">
        <v>0</v>
      </c>
      <c r="EH13" s="48">
        <v>0</v>
      </c>
      <c r="EI13" s="48">
        <v>0</v>
      </c>
      <c r="EJ13" s="48">
        <v>0</v>
      </c>
      <c r="EK13" s="48">
        <v>0</v>
      </c>
      <c r="EL13" s="48">
        <v>0</v>
      </c>
      <c r="EM13" s="48">
        <v>0</v>
      </c>
      <c r="EN13" s="48">
        <v>0</v>
      </c>
      <c r="EO13" s="48">
        <v>0</v>
      </c>
      <c r="EP13" s="48">
        <v>0</v>
      </c>
      <c r="EQ13" s="48">
        <v>0</v>
      </c>
      <c r="ER13" s="48">
        <v>0</v>
      </c>
      <c r="ES13" s="48">
        <v>0</v>
      </c>
      <c r="ET13" s="48">
        <v>0</v>
      </c>
      <c r="EU13" s="48">
        <v>0</v>
      </c>
      <c r="EV13" s="48">
        <v>0</v>
      </c>
      <c r="EW13" s="48">
        <v>0</v>
      </c>
      <c r="EX13" s="48">
        <v>0</v>
      </c>
      <c r="EY13" s="48">
        <v>0</v>
      </c>
      <c r="EZ13" s="48">
        <v>0</v>
      </c>
      <c r="FA13" s="48">
        <v>0</v>
      </c>
      <c r="FB13" s="48">
        <v>0</v>
      </c>
      <c r="FC13" s="48">
        <v>0</v>
      </c>
      <c r="FD13" s="48">
        <v>0</v>
      </c>
      <c r="FE13" s="48">
        <v>0</v>
      </c>
      <c r="FF13" s="48">
        <v>0</v>
      </c>
      <c r="FG13" s="48">
        <v>0</v>
      </c>
      <c r="FH13" s="48">
        <v>0</v>
      </c>
      <c r="FI13" s="48">
        <v>0</v>
      </c>
      <c r="FJ13" s="48">
        <v>0</v>
      </c>
      <c r="FK13" s="48">
        <v>0</v>
      </c>
      <c r="FL13" s="48">
        <v>0</v>
      </c>
      <c r="FM13" s="48">
        <v>0</v>
      </c>
      <c r="FN13" s="48">
        <v>0</v>
      </c>
      <c r="FO13" s="48">
        <v>0</v>
      </c>
      <c r="FP13" s="48">
        <v>0</v>
      </c>
      <c r="FQ13" s="48">
        <v>0</v>
      </c>
      <c r="FR13" s="48">
        <v>0</v>
      </c>
      <c r="FS13" s="48">
        <v>0</v>
      </c>
      <c r="FT13" s="48">
        <v>0</v>
      </c>
      <c r="FU13" s="48">
        <v>0</v>
      </c>
      <c r="FV13" s="48">
        <v>0</v>
      </c>
      <c r="FW13" s="48">
        <v>0</v>
      </c>
      <c r="FX13" s="48">
        <v>0</v>
      </c>
      <c r="FY13" s="48">
        <v>0</v>
      </c>
      <c r="FZ13" s="48">
        <v>0</v>
      </c>
      <c r="GA13" s="48">
        <v>0</v>
      </c>
      <c r="GB13" s="48">
        <v>0</v>
      </c>
      <c r="GC13" s="48">
        <v>0</v>
      </c>
      <c r="GD13" s="48">
        <v>0</v>
      </c>
      <c r="GE13" s="48">
        <v>0</v>
      </c>
      <c r="GF13" s="48">
        <v>0</v>
      </c>
      <c r="GG13" s="48">
        <v>0</v>
      </c>
      <c r="GH13" s="48">
        <v>0</v>
      </c>
      <c r="GI13" s="48">
        <v>0</v>
      </c>
      <c r="GJ13" s="48">
        <v>0</v>
      </c>
      <c r="GK13" s="48">
        <v>0</v>
      </c>
      <c r="GL13" s="48">
        <v>0</v>
      </c>
      <c r="GM13" s="48">
        <v>0</v>
      </c>
      <c r="GN13" s="48">
        <v>0</v>
      </c>
      <c r="GO13" s="48">
        <v>0</v>
      </c>
      <c r="GP13" s="48">
        <v>0</v>
      </c>
      <c r="GQ13" s="48">
        <v>0</v>
      </c>
      <c r="GR13" s="48">
        <v>0</v>
      </c>
      <c r="GS13" s="48">
        <v>0</v>
      </c>
      <c r="GT13" s="48">
        <v>0</v>
      </c>
      <c r="GU13" s="48">
        <v>0</v>
      </c>
      <c r="GV13" s="48">
        <v>0</v>
      </c>
      <c r="GW13" s="48">
        <v>0</v>
      </c>
      <c r="GX13" s="48">
        <v>0</v>
      </c>
      <c r="GY13" s="48">
        <v>0</v>
      </c>
      <c r="GZ13" s="48">
        <v>0</v>
      </c>
      <c r="HA13" s="48">
        <v>0</v>
      </c>
      <c r="HB13" s="48">
        <v>0</v>
      </c>
      <c r="HC13" s="48">
        <v>0</v>
      </c>
      <c r="HD13" s="48">
        <v>0</v>
      </c>
      <c r="HE13" s="48">
        <v>0</v>
      </c>
      <c r="HF13" s="48">
        <v>0</v>
      </c>
      <c r="HG13" s="48">
        <v>0</v>
      </c>
      <c r="HH13" s="48">
        <v>0</v>
      </c>
      <c r="HI13" s="48">
        <v>0</v>
      </c>
      <c r="HJ13" s="48">
        <v>0</v>
      </c>
      <c r="HK13" s="48">
        <v>0</v>
      </c>
      <c r="HL13" s="48">
        <v>0</v>
      </c>
      <c r="HM13" s="48">
        <v>0</v>
      </c>
      <c r="HN13" s="48">
        <v>0</v>
      </c>
      <c r="HO13" s="48">
        <v>0</v>
      </c>
      <c r="HP13" s="48">
        <v>0</v>
      </c>
      <c r="HQ13" s="48">
        <v>0</v>
      </c>
      <c r="HR13" s="48">
        <v>0</v>
      </c>
      <c r="HS13" s="48">
        <v>0</v>
      </c>
      <c r="HT13" s="48">
        <v>0</v>
      </c>
      <c r="HU13" s="48">
        <v>0</v>
      </c>
      <c r="HV13" s="48">
        <v>0</v>
      </c>
      <c r="HW13" s="48">
        <v>0</v>
      </c>
      <c r="HX13" s="48">
        <v>0</v>
      </c>
      <c r="HY13" s="48">
        <v>0</v>
      </c>
      <c r="HZ13" s="48">
        <v>0</v>
      </c>
      <c r="IA13" s="48">
        <v>0</v>
      </c>
      <c r="IB13" s="48">
        <v>0</v>
      </c>
      <c r="IC13" s="48">
        <v>0</v>
      </c>
      <c r="ID13" s="48">
        <v>0</v>
      </c>
      <c r="IE13" s="48">
        <v>0</v>
      </c>
      <c r="IF13" s="48">
        <v>0</v>
      </c>
      <c r="IG13" s="48">
        <v>0</v>
      </c>
      <c r="IH13" s="48">
        <v>0</v>
      </c>
      <c r="II13" s="48">
        <v>0</v>
      </c>
      <c r="IJ13" s="48">
        <v>0</v>
      </c>
      <c r="IK13" s="48">
        <v>0</v>
      </c>
      <c r="IL13" s="48">
        <v>0</v>
      </c>
      <c r="IM13" s="48">
        <v>0</v>
      </c>
      <c r="IN13" s="48">
        <v>0</v>
      </c>
      <c r="IO13" s="48">
        <v>0</v>
      </c>
      <c r="IP13" s="48">
        <v>0</v>
      </c>
      <c r="IQ13" s="48">
        <v>0</v>
      </c>
      <c r="IR13" s="48">
        <v>0</v>
      </c>
      <c r="IS13" s="48">
        <v>0</v>
      </c>
      <c r="IT13" s="48">
        <v>0</v>
      </c>
      <c r="IU13" s="48">
        <v>0</v>
      </c>
      <c r="IV13" s="48">
        <v>0</v>
      </c>
      <c r="IW13" s="48">
        <v>0</v>
      </c>
      <c r="IX13" s="48">
        <v>0</v>
      </c>
      <c r="IY13" s="48">
        <v>0</v>
      </c>
      <c r="IZ13" s="48">
        <v>0</v>
      </c>
      <c r="JA13" s="48">
        <v>0</v>
      </c>
      <c r="JB13" s="48">
        <v>0</v>
      </c>
      <c r="JC13" s="48">
        <v>0</v>
      </c>
      <c r="JD13" s="48">
        <v>0</v>
      </c>
      <c r="JE13" s="48">
        <v>0</v>
      </c>
      <c r="JF13" s="48">
        <v>0</v>
      </c>
      <c r="JG13" s="48">
        <v>0</v>
      </c>
      <c r="JH13" s="48">
        <v>0</v>
      </c>
      <c r="JI13" s="48">
        <v>0</v>
      </c>
      <c r="JJ13" s="48">
        <v>0</v>
      </c>
      <c r="JK13" s="48">
        <v>0</v>
      </c>
      <c r="JL13" s="48">
        <v>0</v>
      </c>
      <c r="JM13" s="48">
        <v>0</v>
      </c>
      <c r="JN13" s="48">
        <v>0</v>
      </c>
      <c r="JO13" s="48">
        <v>0</v>
      </c>
      <c r="JP13" s="48">
        <v>0</v>
      </c>
      <c r="JQ13" s="48">
        <v>0</v>
      </c>
      <c r="JR13" s="48">
        <v>0</v>
      </c>
      <c r="JS13" s="48">
        <v>0</v>
      </c>
      <c r="JT13" s="48">
        <v>0</v>
      </c>
      <c r="JU13" s="48">
        <v>0</v>
      </c>
      <c r="JV13" s="48">
        <v>0</v>
      </c>
      <c r="JW13" s="48">
        <v>0</v>
      </c>
      <c r="JX13" s="48">
        <v>0</v>
      </c>
      <c r="JY13" s="48">
        <v>0</v>
      </c>
      <c r="JZ13" s="48">
        <v>0</v>
      </c>
      <c r="KA13" s="48">
        <v>0</v>
      </c>
      <c r="KB13" s="48">
        <v>0</v>
      </c>
      <c r="KC13" s="48">
        <v>0</v>
      </c>
      <c r="KD13" s="48">
        <v>0</v>
      </c>
      <c r="KE13" s="48">
        <v>0</v>
      </c>
      <c r="KF13" s="48">
        <v>0</v>
      </c>
      <c r="KG13" s="48">
        <v>0</v>
      </c>
      <c r="KH13" s="48">
        <v>0</v>
      </c>
      <c r="KI13" s="48">
        <v>0</v>
      </c>
      <c r="KJ13" s="48">
        <v>0</v>
      </c>
      <c r="KK13" s="48">
        <v>0</v>
      </c>
      <c r="KL13" s="48">
        <v>0</v>
      </c>
      <c r="KM13" s="48">
        <v>0</v>
      </c>
      <c r="KN13" s="48">
        <v>0</v>
      </c>
      <c r="KO13" s="48">
        <v>0</v>
      </c>
      <c r="KP13" s="48">
        <v>0</v>
      </c>
      <c r="KQ13" s="48">
        <v>0</v>
      </c>
      <c r="KR13" s="48">
        <v>0</v>
      </c>
      <c r="KS13" s="48">
        <v>0</v>
      </c>
      <c r="KT13" s="48">
        <v>0</v>
      </c>
      <c r="KU13" s="48">
        <v>0</v>
      </c>
      <c r="KV13" s="48">
        <v>0</v>
      </c>
      <c r="KW13" s="48">
        <v>0</v>
      </c>
      <c r="KX13" s="48">
        <v>0</v>
      </c>
      <c r="KY13" s="48">
        <v>0</v>
      </c>
      <c r="KZ13" s="48">
        <v>0</v>
      </c>
      <c r="LA13" s="48">
        <v>0</v>
      </c>
      <c r="LB13" s="48">
        <v>0</v>
      </c>
      <c r="LC13" s="48">
        <v>0</v>
      </c>
      <c r="LD13" s="48">
        <v>0</v>
      </c>
      <c r="LE13" s="48">
        <v>0</v>
      </c>
      <c r="LF13" s="48">
        <v>0</v>
      </c>
      <c r="LG13" s="48">
        <v>0</v>
      </c>
      <c r="LH13" s="48">
        <v>0</v>
      </c>
      <c r="LI13" s="48">
        <v>0</v>
      </c>
      <c r="LJ13" s="48">
        <v>0</v>
      </c>
      <c r="LK13" s="48">
        <v>0</v>
      </c>
      <c r="LL13" s="48">
        <v>0</v>
      </c>
      <c r="LM13" s="48">
        <v>0</v>
      </c>
      <c r="LN13" s="48">
        <v>0</v>
      </c>
      <c r="LO13" s="48">
        <v>0</v>
      </c>
      <c r="LP13" s="48">
        <v>0</v>
      </c>
      <c r="LQ13" s="48">
        <v>0</v>
      </c>
      <c r="LR13" s="48">
        <v>0</v>
      </c>
      <c r="LS13" s="48">
        <v>0</v>
      </c>
      <c r="LT13" s="48">
        <v>0</v>
      </c>
      <c r="LU13" s="48">
        <v>0</v>
      </c>
      <c r="LV13" s="48">
        <v>0</v>
      </c>
      <c r="LW13" s="48">
        <v>0</v>
      </c>
      <c r="LX13" s="48">
        <v>0</v>
      </c>
      <c r="LY13" s="48">
        <v>0</v>
      </c>
      <c r="LZ13" s="48">
        <v>0</v>
      </c>
      <c r="MA13" s="48">
        <v>0</v>
      </c>
      <c r="MB13" s="48">
        <v>0</v>
      </c>
      <c r="MC13" s="48">
        <v>0</v>
      </c>
      <c r="MD13" s="48">
        <v>0</v>
      </c>
      <c r="ME13" s="48">
        <v>0</v>
      </c>
      <c r="MF13" s="48">
        <v>0</v>
      </c>
      <c r="MG13" s="48">
        <v>0</v>
      </c>
      <c r="MH13" s="48">
        <v>0</v>
      </c>
      <c r="MI13" s="48">
        <v>0</v>
      </c>
      <c r="MJ13" s="48">
        <v>0</v>
      </c>
      <c r="MK13" s="48">
        <v>0</v>
      </c>
      <c r="ML13" s="48">
        <v>0</v>
      </c>
      <c r="MM13" s="48">
        <v>0</v>
      </c>
      <c r="MN13" s="48">
        <v>0</v>
      </c>
      <c r="MO13" s="48">
        <v>0</v>
      </c>
      <c r="MP13" s="48">
        <v>0</v>
      </c>
      <c r="MQ13" s="48">
        <v>0</v>
      </c>
      <c r="MR13" s="48">
        <v>0</v>
      </c>
      <c r="MS13" s="48">
        <v>0</v>
      </c>
      <c r="MT13" s="48">
        <v>0</v>
      </c>
      <c r="MU13" s="48">
        <v>0</v>
      </c>
      <c r="MV13" s="48">
        <v>0</v>
      </c>
      <c r="MW13" s="48">
        <v>0</v>
      </c>
      <c r="MX13" s="48">
        <v>0</v>
      </c>
      <c r="MY13" s="48">
        <v>0</v>
      </c>
      <c r="MZ13" s="48">
        <v>0</v>
      </c>
      <c r="NA13" s="48">
        <v>0</v>
      </c>
      <c r="NB13" s="48">
        <v>0</v>
      </c>
    </row>
    <row r="14" spans="1:366" x14ac:dyDescent="0.2">
      <c r="A14" s="16"/>
      <c r="B14" s="39" t="s">
        <v>23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s="48">
        <v>0</v>
      </c>
      <c r="N14" s="48">
        <v>0</v>
      </c>
      <c r="O14" s="48">
        <v>0</v>
      </c>
      <c r="P14" s="48">
        <v>0</v>
      </c>
      <c r="Q14" s="48">
        <v>0</v>
      </c>
      <c r="R14" s="48">
        <v>0</v>
      </c>
      <c r="S14" s="48">
        <v>0</v>
      </c>
      <c r="T14" s="48">
        <v>0</v>
      </c>
      <c r="U14" s="48">
        <v>0</v>
      </c>
      <c r="V14" s="48">
        <v>0</v>
      </c>
      <c r="W14" s="48">
        <v>0</v>
      </c>
      <c r="X14" s="48">
        <v>0</v>
      </c>
      <c r="Y14" s="48">
        <v>0</v>
      </c>
      <c r="Z14" s="48">
        <v>0</v>
      </c>
      <c r="AA14" s="48">
        <v>0</v>
      </c>
      <c r="AB14" s="48">
        <v>0</v>
      </c>
      <c r="AC14" s="48">
        <v>0</v>
      </c>
      <c r="AD14" s="48">
        <v>0</v>
      </c>
      <c r="AE14" s="48">
        <v>0</v>
      </c>
      <c r="AF14" s="48">
        <v>0</v>
      </c>
      <c r="AG14" s="48">
        <v>0</v>
      </c>
      <c r="AH14" s="48">
        <v>0</v>
      </c>
      <c r="AI14" s="48">
        <v>0</v>
      </c>
      <c r="AJ14" s="48">
        <v>0</v>
      </c>
      <c r="AK14" s="48">
        <v>0</v>
      </c>
      <c r="AL14" s="48">
        <v>1</v>
      </c>
      <c r="AM14" s="48">
        <v>0</v>
      </c>
      <c r="AN14" s="48">
        <v>0</v>
      </c>
      <c r="AO14" s="48">
        <v>0</v>
      </c>
      <c r="AP14" s="48">
        <v>0</v>
      </c>
      <c r="AQ14" s="48">
        <v>0</v>
      </c>
      <c r="AR14" s="48">
        <v>0</v>
      </c>
      <c r="AS14" s="48">
        <v>0</v>
      </c>
      <c r="AT14" s="48">
        <v>0</v>
      </c>
      <c r="AU14" s="48">
        <v>0</v>
      </c>
      <c r="AV14" s="48">
        <v>0</v>
      </c>
      <c r="AW14" s="48">
        <v>0</v>
      </c>
      <c r="AX14" s="48">
        <v>0</v>
      </c>
      <c r="AY14" s="48">
        <v>0</v>
      </c>
      <c r="AZ14" s="48">
        <v>0</v>
      </c>
      <c r="BA14" s="48">
        <v>0</v>
      </c>
      <c r="BB14" s="48">
        <v>0</v>
      </c>
      <c r="BC14" s="48">
        <v>0</v>
      </c>
      <c r="BD14" s="48">
        <v>0</v>
      </c>
      <c r="BE14" s="48">
        <v>0</v>
      </c>
      <c r="BF14" s="48">
        <v>0</v>
      </c>
      <c r="BG14" s="48">
        <v>0</v>
      </c>
      <c r="BH14" s="48">
        <v>0</v>
      </c>
      <c r="BI14" s="48">
        <v>0</v>
      </c>
      <c r="BJ14" s="48">
        <v>0</v>
      </c>
      <c r="BK14" s="48">
        <v>0</v>
      </c>
      <c r="BL14" s="48">
        <v>0</v>
      </c>
      <c r="BM14" s="48">
        <v>0</v>
      </c>
      <c r="BN14" s="48">
        <v>0</v>
      </c>
      <c r="BO14" s="48">
        <v>0</v>
      </c>
      <c r="BP14" s="48">
        <v>0</v>
      </c>
      <c r="BQ14" s="48">
        <v>0</v>
      </c>
      <c r="BR14" s="48">
        <v>0</v>
      </c>
      <c r="BS14" s="48">
        <v>0</v>
      </c>
      <c r="BT14" s="48">
        <v>0</v>
      </c>
      <c r="BU14" s="48">
        <v>0</v>
      </c>
      <c r="BV14" s="48">
        <v>0</v>
      </c>
      <c r="BW14" s="48">
        <v>0</v>
      </c>
      <c r="BX14" s="48">
        <v>0</v>
      </c>
      <c r="BY14" s="48">
        <v>0</v>
      </c>
      <c r="BZ14" s="48">
        <v>0</v>
      </c>
      <c r="CA14" s="48">
        <v>0</v>
      </c>
      <c r="CB14" s="48">
        <v>0</v>
      </c>
      <c r="CC14" s="48">
        <v>0</v>
      </c>
      <c r="CD14" s="48">
        <v>0</v>
      </c>
      <c r="CE14" s="48">
        <v>0</v>
      </c>
      <c r="CF14" s="48">
        <v>0</v>
      </c>
      <c r="CG14" s="48">
        <v>0</v>
      </c>
      <c r="CH14" s="48">
        <v>0</v>
      </c>
      <c r="CI14" s="48">
        <v>0</v>
      </c>
      <c r="CJ14" s="48">
        <v>0</v>
      </c>
      <c r="CK14" s="48">
        <v>0</v>
      </c>
      <c r="CL14" s="48">
        <v>0</v>
      </c>
      <c r="CM14" s="48">
        <v>0</v>
      </c>
      <c r="CN14" s="48">
        <v>0</v>
      </c>
      <c r="CO14" s="48">
        <v>0</v>
      </c>
      <c r="CP14" s="48">
        <v>0</v>
      </c>
      <c r="CQ14" s="48">
        <v>0</v>
      </c>
      <c r="CR14" s="48">
        <v>0</v>
      </c>
      <c r="CS14" s="48">
        <v>0</v>
      </c>
      <c r="CT14" s="48">
        <v>0</v>
      </c>
      <c r="CU14" s="48">
        <v>0</v>
      </c>
      <c r="CV14" s="48">
        <v>0</v>
      </c>
      <c r="CW14" s="48">
        <v>0</v>
      </c>
      <c r="CX14" s="48">
        <v>0</v>
      </c>
      <c r="CY14" s="48">
        <v>0</v>
      </c>
      <c r="CZ14" s="48">
        <v>0</v>
      </c>
      <c r="DA14" s="48">
        <v>0</v>
      </c>
      <c r="DB14" s="48">
        <v>0</v>
      </c>
      <c r="DC14" s="48">
        <v>0</v>
      </c>
      <c r="DD14" s="48">
        <v>0</v>
      </c>
      <c r="DE14" s="48">
        <v>0</v>
      </c>
      <c r="DF14" s="48">
        <v>0</v>
      </c>
      <c r="DG14" s="48">
        <v>0</v>
      </c>
      <c r="DH14" s="48">
        <v>0</v>
      </c>
      <c r="DI14" s="48">
        <v>0</v>
      </c>
      <c r="DJ14" s="48">
        <v>0</v>
      </c>
      <c r="DK14" s="48">
        <v>0</v>
      </c>
      <c r="DL14" s="48">
        <v>0</v>
      </c>
      <c r="DM14" s="48">
        <v>1</v>
      </c>
      <c r="DN14" s="48">
        <v>0</v>
      </c>
      <c r="DO14" s="48">
        <v>0</v>
      </c>
      <c r="DP14" s="48">
        <v>0</v>
      </c>
      <c r="DQ14" s="48">
        <v>0</v>
      </c>
      <c r="DR14" s="48">
        <v>1</v>
      </c>
      <c r="DS14" s="48">
        <v>3</v>
      </c>
      <c r="DT14" s="48">
        <v>0</v>
      </c>
      <c r="DU14" s="48">
        <v>0</v>
      </c>
      <c r="DV14" s="48">
        <v>0</v>
      </c>
      <c r="DW14" s="48">
        <v>0</v>
      </c>
      <c r="DX14" s="48">
        <v>0</v>
      </c>
      <c r="DY14" s="48">
        <v>0</v>
      </c>
      <c r="DZ14" s="48">
        <v>0</v>
      </c>
      <c r="EA14" s="48">
        <v>0</v>
      </c>
      <c r="EB14" s="48">
        <v>0</v>
      </c>
      <c r="EC14" s="48">
        <v>0</v>
      </c>
      <c r="ED14" s="48">
        <v>0</v>
      </c>
      <c r="EE14" s="48">
        <v>0</v>
      </c>
      <c r="EF14" s="48">
        <v>0</v>
      </c>
      <c r="EG14" s="48">
        <v>0</v>
      </c>
      <c r="EH14" s="48">
        <v>0</v>
      </c>
      <c r="EI14" s="48">
        <v>0</v>
      </c>
      <c r="EJ14" s="48">
        <v>0</v>
      </c>
      <c r="EK14" s="48">
        <v>0</v>
      </c>
      <c r="EL14" s="48">
        <v>0</v>
      </c>
      <c r="EM14" s="48">
        <v>0</v>
      </c>
      <c r="EN14" s="48">
        <v>0</v>
      </c>
      <c r="EO14" s="48">
        <v>0</v>
      </c>
      <c r="EP14" s="48">
        <v>0</v>
      </c>
      <c r="EQ14" s="48">
        <v>0</v>
      </c>
      <c r="ER14" s="48">
        <v>0</v>
      </c>
      <c r="ES14" s="48">
        <v>0</v>
      </c>
      <c r="ET14" s="48">
        <v>0</v>
      </c>
      <c r="EU14" s="48">
        <v>0</v>
      </c>
      <c r="EV14" s="48">
        <v>0</v>
      </c>
      <c r="EW14" s="48">
        <v>0</v>
      </c>
      <c r="EX14" s="48">
        <v>0</v>
      </c>
      <c r="EY14" s="48">
        <v>0</v>
      </c>
      <c r="EZ14" s="48">
        <v>0</v>
      </c>
      <c r="FA14" s="48">
        <v>0</v>
      </c>
      <c r="FB14" s="48">
        <v>0</v>
      </c>
      <c r="FC14" s="48">
        <v>0</v>
      </c>
      <c r="FD14" s="48">
        <v>0</v>
      </c>
      <c r="FE14" s="48">
        <v>0</v>
      </c>
      <c r="FF14" s="48">
        <v>0</v>
      </c>
      <c r="FG14" s="48">
        <v>0</v>
      </c>
      <c r="FH14" s="48">
        <v>0</v>
      </c>
      <c r="FI14" s="48">
        <v>0</v>
      </c>
      <c r="FJ14" s="48">
        <v>0</v>
      </c>
      <c r="FK14" s="48">
        <v>0</v>
      </c>
      <c r="FL14" s="48">
        <v>0</v>
      </c>
      <c r="FM14" s="48">
        <v>0</v>
      </c>
      <c r="FN14" s="48">
        <v>0</v>
      </c>
      <c r="FO14" s="48">
        <v>0</v>
      </c>
      <c r="FP14" s="48">
        <v>0</v>
      </c>
      <c r="FQ14" s="48">
        <v>0</v>
      </c>
      <c r="FR14" s="48">
        <v>0</v>
      </c>
      <c r="FS14" s="48">
        <v>0</v>
      </c>
      <c r="FT14" s="48">
        <v>0</v>
      </c>
      <c r="FU14" s="48">
        <v>0</v>
      </c>
      <c r="FV14" s="48">
        <v>0</v>
      </c>
      <c r="FW14" s="48">
        <v>0</v>
      </c>
      <c r="FX14" s="48">
        <v>0</v>
      </c>
      <c r="FY14" s="48">
        <v>0</v>
      </c>
      <c r="FZ14" s="48">
        <v>0</v>
      </c>
      <c r="GA14" s="48">
        <v>0</v>
      </c>
      <c r="GB14" s="48">
        <v>0</v>
      </c>
      <c r="GC14" s="48">
        <v>0</v>
      </c>
      <c r="GD14" s="48">
        <v>0</v>
      </c>
      <c r="GE14" s="48">
        <v>0</v>
      </c>
      <c r="GF14" s="48">
        <v>0</v>
      </c>
      <c r="GG14" s="48">
        <v>0</v>
      </c>
      <c r="GH14" s="48">
        <v>0</v>
      </c>
      <c r="GI14" s="48">
        <v>0</v>
      </c>
      <c r="GJ14" s="48">
        <v>0</v>
      </c>
      <c r="GK14" s="48">
        <v>0</v>
      </c>
      <c r="GL14" s="48">
        <v>0</v>
      </c>
      <c r="GM14" s="48">
        <v>0</v>
      </c>
      <c r="GN14" s="48">
        <v>0</v>
      </c>
      <c r="GO14" s="48">
        <v>0</v>
      </c>
      <c r="GP14" s="48">
        <v>0</v>
      </c>
      <c r="GQ14" s="48">
        <v>0</v>
      </c>
      <c r="GR14" s="48">
        <v>0</v>
      </c>
      <c r="GS14" s="48">
        <v>0</v>
      </c>
      <c r="GT14" s="48">
        <v>0</v>
      </c>
      <c r="GU14" s="48">
        <v>0</v>
      </c>
      <c r="GV14" s="48">
        <v>0</v>
      </c>
      <c r="GW14" s="48">
        <v>0</v>
      </c>
      <c r="GX14" s="48">
        <v>0</v>
      </c>
      <c r="GY14" s="48">
        <v>0</v>
      </c>
      <c r="GZ14" s="48">
        <v>0</v>
      </c>
      <c r="HA14" s="48">
        <v>0</v>
      </c>
      <c r="HB14" s="48">
        <v>0</v>
      </c>
      <c r="HC14" s="48">
        <v>0</v>
      </c>
      <c r="HD14" s="48">
        <v>0</v>
      </c>
      <c r="HE14" s="48">
        <v>0</v>
      </c>
      <c r="HF14" s="48">
        <v>0</v>
      </c>
      <c r="HG14" s="48">
        <v>0</v>
      </c>
      <c r="HH14" s="48">
        <v>0</v>
      </c>
      <c r="HI14" s="48">
        <v>0</v>
      </c>
      <c r="HJ14" s="48">
        <v>0</v>
      </c>
      <c r="HK14" s="48">
        <v>0</v>
      </c>
      <c r="HL14" s="48">
        <v>0</v>
      </c>
      <c r="HM14" s="48">
        <v>0</v>
      </c>
      <c r="HN14" s="48">
        <v>0</v>
      </c>
      <c r="HO14" s="48">
        <v>0</v>
      </c>
      <c r="HP14" s="48">
        <v>0</v>
      </c>
      <c r="HQ14" s="48">
        <v>0</v>
      </c>
      <c r="HR14" s="48">
        <v>0</v>
      </c>
      <c r="HS14" s="48">
        <v>0</v>
      </c>
      <c r="HT14" s="48">
        <v>0</v>
      </c>
      <c r="HU14" s="48">
        <v>0</v>
      </c>
      <c r="HV14" s="48">
        <v>0</v>
      </c>
      <c r="HW14" s="48">
        <v>0</v>
      </c>
      <c r="HX14" s="48">
        <v>0</v>
      </c>
      <c r="HY14" s="48">
        <v>0</v>
      </c>
      <c r="HZ14" s="48">
        <v>0</v>
      </c>
      <c r="IA14" s="48">
        <v>0</v>
      </c>
      <c r="IB14" s="48">
        <v>0</v>
      </c>
      <c r="IC14" s="48">
        <v>0</v>
      </c>
      <c r="ID14" s="48">
        <v>0</v>
      </c>
      <c r="IE14" s="48">
        <v>0</v>
      </c>
      <c r="IF14" s="48">
        <v>0</v>
      </c>
      <c r="IG14" s="48">
        <v>0</v>
      </c>
      <c r="IH14" s="48">
        <v>0</v>
      </c>
      <c r="II14" s="48">
        <v>0</v>
      </c>
      <c r="IJ14" s="48">
        <v>0</v>
      </c>
      <c r="IK14" s="48">
        <v>0</v>
      </c>
      <c r="IL14" s="48">
        <v>0</v>
      </c>
      <c r="IM14" s="48">
        <v>0</v>
      </c>
      <c r="IN14" s="48">
        <v>0</v>
      </c>
      <c r="IO14" s="48">
        <v>0</v>
      </c>
      <c r="IP14" s="48">
        <v>0</v>
      </c>
      <c r="IQ14" s="48">
        <v>0</v>
      </c>
      <c r="IR14" s="48">
        <v>0</v>
      </c>
      <c r="IS14" s="48">
        <v>0</v>
      </c>
      <c r="IT14" s="48">
        <v>0</v>
      </c>
      <c r="IU14" s="48">
        <v>0</v>
      </c>
      <c r="IV14" s="48">
        <v>0</v>
      </c>
      <c r="IW14" s="48">
        <v>0</v>
      </c>
      <c r="IX14" s="48">
        <v>0</v>
      </c>
      <c r="IY14" s="48">
        <v>0</v>
      </c>
      <c r="IZ14" s="48">
        <v>0</v>
      </c>
      <c r="JA14" s="48">
        <v>0</v>
      </c>
      <c r="JB14" s="48">
        <v>0</v>
      </c>
      <c r="JC14" s="48">
        <v>0</v>
      </c>
      <c r="JD14" s="48">
        <v>0</v>
      </c>
      <c r="JE14" s="48">
        <v>0</v>
      </c>
      <c r="JF14" s="48">
        <v>0</v>
      </c>
      <c r="JG14" s="48">
        <v>0</v>
      </c>
      <c r="JH14" s="48">
        <v>0</v>
      </c>
      <c r="JI14" s="48">
        <v>0</v>
      </c>
      <c r="JJ14" s="48">
        <v>0</v>
      </c>
      <c r="JK14" s="48">
        <v>0</v>
      </c>
      <c r="JL14" s="48">
        <v>0</v>
      </c>
      <c r="JM14" s="48">
        <v>0</v>
      </c>
      <c r="JN14" s="48">
        <v>0</v>
      </c>
      <c r="JO14" s="48">
        <v>0</v>
      </c>
      <c r="JP14" s="48">
        <v>0</v>
      </c>
      <c r="JQ14" s="48">
        <v>0</v>
      </c>
      <c r="JR14" s="48">
        <v>0</v>
      </c>
      <c r="JS14" s="48">
        <v>0</v>
      </c>
      <c r="JT14" s="48">
        <v>0</v>
      </c>
      <c r="JU14" s="48">
        <v>0</v>
      </c>
      <c r="JV14" s="48">
        <v>0</v>
      </c>
      <c r="JW14" s="48">
        <v>0</v>
      </c>
      <c r="JX14" s="48">
        <v>0</v>
      </c>
      <c r="JY14" s="48">
        <v>0</v>
      </c>
      <c r="JZ14" s="48">
        <v>0</v>
      </c>
      <c r="KA14" s="48">
        <v>0</v>
      </c>
      <c r="KB14" s="48">
        <v>0</v>
      </c>
      <c r="KC14" s="48">
        <v>0</v>
      </c>
      <c r="KD14" s="48">
        <v>0</v>
      </c>
      <c r="KE14" s="48">
        <v>0</v>
      </c>
      <c r="KF14" s="48">
        <v>0</v>
      </c>
      <c r="KG14" s="48">
        <v>0</v>
      </c>
      <c r="KH14" s="48">
        <v>0</v>
      </c>
      <c r="KI14" s="48">
        <v>0</v>
      </c>
      <c r="KJ14" s="48">
        <v>0</v>
      </c>
      <c r="KK14" s="48">
        <v>0</v>
      </c>
      <c r="KL14" s="48">
        <v>0</v>
      </c>
      <c r="KM14" s="48">
        <v>0</v>
      </c>
      <c r="KN14" s="48">
        <v>0</v>
      </c>
      <c r="KO14" s="48">
        <v>0</v>
      </c>
      <c r="KP14" s="48">
        <v>0</v>
      </c>
      <c r="KQ14" s="48">
        <v>0</v>
      </c>
      <c r="KR14" s="48">
        <v>0</v>
      </c>
      <c r="KS14" s="48">
        <v>0</v>
      </c>
      <c r="KT14" s="48">
        <v>0</v>
      </c>
      <c r="KU14" s="48">
        <v>0</v>
      </c>
      <c r="KV14" s="48">
        <v>0</v>
      </c>
      <c r="KW14" s="48">
        <v>0</v>
      </c>
      <c r="KX14" s="48">
        <v>0</v>
      </c>
      <c r="KY14" s="48">
        <v>0</v>
      </c>
      <c r="KZ14" s="48">
        <v>0</v>
      </c>
      <c r="LA14" s="48">
        <v>0</v>
      </c>
      <c r="LB14" s="48">
        <v>0</v>
      </c>
      <c r="LC14" s="48">
        <v>0</v>
      </c>
      <c r="LD14" s="48">
        <v>0</v>
      </c>
      <c r="LE14" s="48">
        <v>0</v>
      </c>
      <c r="LF14" s="48">
        <v>0</v>
      </c>
      <c r="LG14" s="48">
        <v>0</v>
      </c>
      <c r="LH14" s="48">
        <v>0</v>
      </c>
      <c r="LI14" s="48">
        <v>0</v>
      </c>
      <c r="LJ14" s="48">
        <v>0</v>
      </c>
      <c r="LK14" s="48">
        <v>0</v>
      </c>
      <c r="LL14" s="48">
        <v>0</v>
      </c>
      <c r="LM14" s="48">
        <v>0</v>
      </c>
      <c r="LN14" s="48">
        <v>0</v>
      </c>
      <c r="LO14" s="48">
        <v>0</v>
      </c>
      <c r="LP14" s="48">
        <v>0</v>
      </c>
      <c r="LQ14" s="48">
        <v>0</v>
      </c>
      <c r="LR14" s="48">
        <v>0</v>
      </c>
      <c r="LS14" s="48">
        <v>0</v>
      </c>
      <c r="LT14" s="48">
        <v>0</v>
      </c>
      <c r="LU14" s="48">
        <v>0</v>
      </c>
      <c r="LV14" s="48">
        <v>0</v>
      </c>
      <c r="LW14" s="48">
        <v>0</v>
      </c>
      <c r="LX14" s="48">
        <v>0</v>
      </c>
      <c r="LY14" s="48">
        <v>0</v>
      </c>
      <c r="LZ14" s="48">
        <v>0</v>
      </c>
      <c r="MA14" s="48">
        <v>0</v>
      </c>
      <c r="MB14" s="48">
        <v>0</v>
      </c>
      <c r="MC14" s="48">
        <v>0</v>
      </c>
      <c r="MD14" s="48">
        <v>0</v>
      </c>
      <c r="ME14" s="48">
        <v>0</v>
      </c>
      <c r="MF14" s="48">
        <v>0</v>
      </c>
      <c r="MG14" s="48">
        <v>0</v>
      </c>
      <c r="MH14" s="48">
        <v>0</v>
      </c>
      <c r="MI14" s="48">
        <v>0</v>
      </c>
      <c r="MJ14" s="48">
        <v>0</v>
      </c>
      <c r="MK14" s="48">
        <v>0</v>
      </c>
      <c r="ML14" s="48">
        <v>0</v>
      </c>
      <c r="MM14" s="48">
        <v>0</v>
      </c>
      <c r="MN14" s="48">
        <v>0</v>
      </c>
      <c r="MO14" s="48">
        <v>0</v>
      </c>
      <c r="MP14" s="48">
        <v>0</v>
      </c>
      <c r="MQ14" s="48">
        <v>0</v>
      </c>
      <c r="MR14" s="48">
        <v>0</v>
      </c>
      <c r="MS14" s="48">
        <v>0</v>
      </c>
      <c r="MT14" s="48">
        <v>0</v>
      </c>
      <c r="MU14" s="48">
        <v>0</v>
      </c>
      <c r="MV14" s="48">
        <v>0</v>
      </c>
      <c r="MW14" s="48">
        <v>0</v>
      </c>
      <c r="MX14" s="48">
        <v>0</v>
      </c>
      <c r="MY14" s="48">
        <v>0</v>
      </c>
      <c r="MZ14" s="48">
        <v>0</v>
      </c>
      <c r="NA14" s="48">
        <v>0</v>
      </c>
      <c r="NB14" s="48">
        <v>0</v>
      </c>
    </row>
    <row r="15" spans="1:366" x14ac:dyDescent="0.2">
      <c r="A15" s="16"/>
      <c r="B15" s="57" t="s">
        <v>33</v>
      </c>
      <c r="C15" s="83">
        <v>0</v>
      </c>
      <c r="D15" s="83">
        <v>0</v>
      </c>
      <c r="E15" s="83">
        <v>0</v>
      </c>
      <c r="F15" s="83">
        <v>0</v>
      </c>
      <c r="G15" s="83">
        <v>0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0</v>
      </c>
      <c r="AD15" s="83">
        <v>0</v>
      </c>
      <c r="AE15" s="83">
        <v>0</v>
      </c>
      <c r="AF15" s="83">
        <v>0</v>
      </c>
      <c r="AG15" s="83">
        <v>0</v>
      </c>
      <c r="AH15" s="83">
        <v>0</v>
      </c>
      <c r="AI15" s="83">
        <v>0</v>
      </c>
      <c r="AJ15" s="83">
        <v>0</v>
      </c>
      <c r="AK15" s="83">
        <v>0</v>
      </c>
      <c r="AL15" s="83">
        <v>0</v>
      </c>
      <c r="AM15" s="83">
        <v>0</v>
      </c>
      <c r="AN15" s="83">
        <v>0</v>
      </c>
      <c r="AO15" s="83">
        <v>0</v>
      </c>
      <c r="AP15" s="83">
        <v>0</v>
      </c>
      <c r="AQ15" s="83">
        <v>0</v>
      </c>
      <c r="AR15" s="83">
        <v>0</v>
      </c>
      <c r="AS15" s="83">
        <v>0</v>
      </c>
      <c r="AT15" s="83">
        <v>0</v>
      </c>
      <c r="AU15" s="83">
        <v>0</v>
      </c>
      <c r="AV15" s="83">
        <v>0</v>
      </c>
      <c r="AW15" s="83">
        <v>0</v>
      </c>
      <c r="AX15" s="83">
        <v>0</v>
      </c>
      <c r="AY15" s="83">
        <v>0</v>
      </c>
      <c r="AZ15" s="83">
        <v>0</v>
      </c>
      <c r="BA15" s="83">
        <v>0</v>
      </c>
      <c r="BB15" s="83">
        <v>0</v>
      </c>
      <c r="BC15" s="83">
        <v>0</v>
      </c>
      <c r="BD15" s="83">
        <v>0</v>
      </c>
      <c r="BE15" s="83">
        <v>0</v>
      </c>
      <c r="BF15" s="83">
        <v>0</v>
      </c>
      <c r="BG15" s="83">
        <v>0</v>
      </c>
      <c r="BH15" s="83">
        <v>0</v>
      </c>
      <c r="BI15" s="83">
        <v>0</v>
      </c>
      <c r="BJ15" s="83">
        <v>0</v>
      </c>
      <c r="BK15" s="83">
        <v>0</v>
      </c>
      <c r="BL15" s="83">
        <v>0</v>
      </c>
      <c r="BM15" s="83">
        <v>0</v>
      </c>
      <c r="BN15" s="83">
        <v>0</v>
      </c>
      <c r="BO15" s="83">
        <v>0</v>
      </c>
      <c r="BP15" s="83">
        <v>0</v>
      </c>
      <c r="BQ15" s="83">
        <v>0</v>
      </c>
      <c r="BR15" s="83">
        <v>0</v>
      </c>
      <c r="BS15" s="83">
        <v>0</v>
      </c>
      <c r="BT15" s="83">
        <v>0</v>
      </c>
      <c r="BU15" s="83">
        <v>0</v>
      </c>
      <c r="BV15" s="83">
        <v>0</v>
      </c>
      <c r="BW15" s="83">
        <v>0</v>
      </c>
      <c r="BX15" s="83">
        <v>0</v>
      </c>
      <c r="BY15" s="83">
        <v>0</v>
      </c>
      <c r="BZ15" s="83">
        <v>0</v>
      </c>
      <c r="CA15" s="83">
        <v>0</v>
      </c>
      <c r="CB15" s="83">
        <v>0</v>
      </c>
      <c r="CC15" s="83">
        <v>0</v>
      </c>
      <c r="CD15" s="83">
        <v>0</v>
      </c>
      <c r="CE15" s="83">
        <v>0</v>
      </c>
      <c r="CF15" s="83">
        <v>0</v>
      </c>
      <c r="CG15" s="83">
        <v>0</v>
      </c>
      <c r="CH15" s="83">
        <v>0</v>
      </c>
      <c r="CI15" s="83">
        <v>0</v>
      </c>
      <c r="CJ15" s="83">
        <v>0</v>
      </c>
      <c r="CK15" s="83">
        <v>0</v>
      </c>
      <c r="CL15" s="83">
        <v>0</v>
      </c>
      <c r="CM15" s="83">
        <v>0</v>
      </c>
      <c r="CN15" s="83">
        <v>0</v>
      </c>
      <c r="CO15" s="83">
        <v>0</v>
      </c>
      <c r="CP15" s="83">
        <v>0</v>
      </c>
      <c r="CQ15" s="83">
        <v>0</v>
      </c>
      <c r="CR15" s="83">
        <v>0</v>
      </c>
      <c r="CS15" s="83">
        <v>0</v>
      </c>
      <c r="CT15" s="83">
        <v>0</v>
      </c>
      <c r="CU15" s="83">
        <v>0</v>
      </c>
      <c r="CV15" s="83">
        <v>0</v>
      </c>
      <c r="CW15" s="83">
        <v>0</v>
      </c>
      <c r="CX15" s="83">
        <v>0</v>
      </c>
      <c r="CY15" s="83">
        <v>0</v>
      </c>
      <c r="CZ15" s="83">
        <v>0</v>
      </c>
      <c r="DA15" s="83">
        <v>0</v>
      </c>
      <c r="DB15" s="83">
        <v>0</v>
      </c>
      <c r="DC15" s="83">
        <v>0</v>
      </c>
      <c r="DD15" s="83">
        <v>0</v>
      </c>
      <c r="DE15" s="83">
        <v>0</v>
      </c>
      <c r="DF15" s="83">
        <v>0</v>
      </c>
      <c r="DG15" s="83">
        <v>0</v>
      </c>
      <c r="DH15" s="83">
        <v>0</v>
      </c>
      <c r="DI15" s="83">
        <v>0</v>
      </c>
      <c r="DJ15" s="83">
        <v>0</v>
      </c>
      <c r="DK15" s="83">
        <v>0</v>
      </c>
      <c r="DL15" s="83">
        <v>0</v>
      </c>
      <c r="DM15" s="83">
        <v>0</v>
      </c>
      <c r="DN15" s="83">
        <v>0</v>
      </c>
      <c r="DO15" s="83">
        <v>0</v>
      </c>
      <c r="DP15" s="83">
        <v>0</v>
      </c>
      <c r="DQ15" s="83">
        <v>0</v>
      </c>
      <c r="DR15" s="83">
        <v>0</v>
      </c>
      <c r="DS15" s="83">
        <v>0</v>
      </c>
      <c r="DT15" s="83">
        <v>0</v>
      </c>
      <c r="DU15" s="83">
        <v>0</v>
      </c>
      <c r="DV15" s="83">
        <v>0</v>
      </c>
      <c r="DW15" s="83">
        <v>0</v>
      </c>
      <c r="DX15" s="83">
        <v>0</v>
      </c>
      <c r="DY15" s="83">
        <v>0</v>
      </c>
      <c r="DZ15" s="83">
        <v>0</v>
      </c>
      <c r="EA15" s="83">
        <v>0</v>
      </c>
      <c r="EB15" s="83">
        <v>0</v>
      </c>
      <c r="EC15" s="83">
        <v>0</v>
      </c>
      <c r="ED15" s="83">
        <v>0</v>
      </c>
      <c r="EE15" s="83">
        <v>0</v>
      </c>
      <c r="EF15" s="83">
        <v>0</v>
      </c>
      <c r="EG15" s="83">
        <v>0</v>
      </c>
      <c r="EH15" s="83">
        <v>0</v>
      </c>
      <c r="EI15" s="83">
        <v>0</v>
      </c>
      <c r="EJ15" s="83">
        <v>0</v>
      </c>
      <c r="EK15" s="83">
        <v>0</v>
      </c>
      <c r="EL15" s="83">
        <v>0</v>
      </c>
      <c r="EM15" s="83">
        <v>0</v>
      </c>
      <c r="EN15" s="83">
        <v>0</v>
      </c>
      <c r="EO15" s="83">
        <v>0</v>
      </c>
      <c r="EP15" s="83">
        <v>0</v>
      </c>
      <c r="EQ15" s="83">
        <v>0</v>
      </c>
      <c r="ER15" s="83">
        <v>0</v>
      </c>
      <c r="ES15" s="83">
        <v>0</v>
      </c>
      <c r="ET15" s="83">
        <v>0</v>
      </c>
      <c r="EU15" s="83">
        <v>0</v>
      </c>
      <c r="EV15" s="83">
        <v>0</v>
      </c>
      <c r="EW15" s="83">
        <v>0</v>
      </c>
      <c r="EX15" s="83">
        <v>0</v>
      </c>
      <c r="EY15" s="83">
        <v>0</v>
      </c>
      <c r="EZ15" s="83">
        <v>0</v>
      </c>
      <c r="FA15" s="83">
        <v>0</v>
      </c>
      <c r="FB15" s="83">
        <v>0</v>
      </c>
      <c r="FC15" s="83">
        <v>0</v>
      </c>
      <c r="FD15" s="83">
        <v>0</v>
      </c>
      <c r="FE15" s="83">
        <v>0</v>
      </c>
      <c r="FF15" s="83">
        <v>0</v>
      </c>
      <c r="FG15" s="83">
        <v>0</v>
      </c>
      <c r="FH15" s="83">
        <v>0</v>
      </c>
      <c r="FI15" s="83">
        <v>0</v>
      </c>
      <c r="FJ15" s="83">
        <v>0</v>
      </c>
      <c r="FK15" s="83">
        <v>0</v>
      </c>
      <c r="FL15" s="83">
        <v>0</v>
      </c>
      <c r="FM15" s="83">
        <v>0</v>
      </c>
      <c r="FN15" s="83">
        <v>0</v>
      </c>
      <c r="FO15" s="83">
        <v>0</v>
      </c>
      <c r="FP15" s="83">
        <v>0</v>
      </c>
      <c r="FQ15" s="83">
        <v>0</v>
      </c>
      <c r="FR15" s="83">
        <v>0</v>
      </c>
      <c r="FS15" s="83">
        <v>0</v>
      </c>
      <c r="FT15" s="83">
        <v>0</v>
      </c>
      <c r="FU15" s="83">
        <v>0</v>
      </c>
      <c r="FV15" s="83">
        <v>0</v>
      </c>
      <c r="FW15" s="83">
        <v>0</v>
      </c>
      <c r="FX15" s="83">
        <v>0</v>
      </c>
      <c r="FY15" s="83">
        <v>0</v>
      </c>
      <c r="FZ15" s="83">
        <v>0</v>
      </c>
      <c r="GA15" s="83">
        <v>0</v>
      </c>
      <c r="GB15" s="83">
        <v>0</v>
      </c>
      <c r="GC15" s="83">
        <v>0</v>
      </c>
      <c r="GD15" s="83">
        <v>0</v>
      </c>
      <c r="GE15" s="83">
        <v>0</v>
      </c>
      <c r="GF15" s="83">
        <v>0</v>
      </c>
      <c r="GG15" s="83">
        <v>0</v>
      </c>
      <c r="GH15" s="83">
        <v>0</v>
      </c>
      <c r="GI15" s="83">
        <v>0</v>
      </c>
      <c r="GJ15" s="83">
        <v>0</v>
      </c>
      <c r="GK15" s="83">
        <v>0</v>
      </c>
      <c r="GL15" s="83">
        <v>0</v>
      </c>
      <c r="GM15" s="83">
        <v>0</v>
      </c>
      <c r="GN15" s="83">
        <v>0</v>
      </c>
      <c r="GO15" s="83">
        <v>0</v>
      </c>
      <c r="GP15" s="83">
        <v>0</v>
      </c>
      <c r="GQ15" s="83">
        <v>0</v>
      </c>
      <c r="GR15" s="83">
        <v>0</v>
      </c>
      <c r="GS15" s="83">
        <v>0</v>
      </c>
      <c r="GT15" s="83">
        <v>0</v>
      </c>
      <c r="GU15" s="83">
        <v>0</v>
      </c>
      <c r="GV15" s="83">
        <v>0</v>
      </c>
      <c r="GW15" s="83">
        <v>0</v>
      </c>
      <c r="GX15" s="83">
        <v>0</v>
      </c>
      <c r="GY15" s="83">
        <v>0</v>
      </c>
      <c r="GZ15" s="83">
        <v>0</v>
      </c>
      <c r="HA15" s="83">
        <v>0</v>
      </c>
      <c r="HB15" s="83">
        <v>0</v>
      </c>
      <c r="HC15" s="83">
        <v>0</v>
      </c>
      <c r="HD15" s="83">
        <v>0</v>
      </c>
      <c r="HE15" s="83">
        <v>0</v>
      </c>
      <c r="HF15" s="83">
        <v>0</v>
      </c>
      <c r="HG15" s="83">
        <v>0</v>
      </c>
      <c r="HH15" s="83">
        <v>0</v>
      </c>
      <c r="HI15" s="83">
        <v>0</v>
      </c>
      <c r="HJ15" s="83">
        <v>0</v>
      </c>
      <c r="HK15" s="83">
        <v>0</v>
      </c>
      <c r="HL15" s="83">
        <v>0</v>
      </c>
      <c r="HM15" s="83">
        <v>0</v>
      </c>
      <c r="HN15" s="83">
        <v>0</v>
      </c>
      <c r="HO15" s="83">
        <v>0</v>
      </c>
      <c r="HP15" s="83">
        <v>0</v>
      </c>
      <c r="HQ15" s="83">
        <v>0</v>
      </c>
      <c r="HR15" s="83">
        <v>0</v>
      </c>
      <c r="HS15" s="83">
        <v>0</v>
      </c>
      <c r="HT15" s="83">
        <v>0</v>
      </c>
      <c r="HU15" s="83">
        <v>0</v>
      </c>
      <c r="HV15" s="83">
        <v>0</v>
      </c>
      <c r="HW15" s="83">
        <v>0</v>
      </c>
      <c r="HX15" s="83">
        <v>0</v>
      </c>
      <c r="HY15" s="83">
        <v>0</v>
      </c>
      <c r="HZ15" s="83">
        <v>0</v>
      </c>
      <c r="IA15" s="83">
        <v>0</v>
      </c>
      <c r="IB15" s="83">
        <v>0</v>
      </c>
      <c r="IC15" s="83">
        <v>0</v>
      </c>
      <c r="ID15" s="83">
        <v>0</v>
      </c>
      <c r="IE15" s="83">
        <v>0</v>
      </c>
      <c r="IF15" s="83">
        <v>0</v>
      </c>
      <c r="IG15" s="83">
        <v>0</v>
      </c>
      <c r="IH15" s="83">
        <v>0</v>
      </c>
      <c r="II15" s="83">
        <v>0</v>
      </c>
      <c r="IJ15" s="83">
        <v>0</v>
      </c>
      <c r="IK15" s="83">
        <v>0</v>
      </c>
      <c r="IL15" s="83">
        <v>0</v>
      </c>
      <c r="IM15" s="83">
        <v>0</v>
      </c>
      <c r="IN15" s="83">
        <v>0</v>
      </c>
      <c r="IO15" s="83">
        <v>0</v>
      </c>
      <c r="IP15" s="83">
        <v>0</v>
      </c>
      <c r="IQ15" s="83">
        <v>0</v>
      </c>
      <c r="IR15" s="83">
        <v>0</v>
      </c>
      <c r="IS15" s="83">
        <v>0</v>
      </c>
      <c r="IT15" s="83">
        <v>0</v>
      </c>
      <c r="IU15" s="83">
        <v>0</v>
      </c>
      <c r="IV15" s="83">
        <v>0</v>
      </c>
      <c r="IW15" s="83">
        <v>0</v>
      </c>
      <c r="IX15" s="83">
        <v>0</v>
      </c>
      <c r="IY15" s="83">
        <v>0</v>
      </c>
      <c r="IZ15" s="83">
        <v>0</v>
      </c>
      <c r="JA15" s="83">
        <v>0</v>
      </c>
      <c r="JB15" s="83">
        <v>0</v>
      </c>
      <c r="JC15" s="83">
        <v>0</v>
      </c>
      <c r="JD15" s="83">
        <v>0</v>
      </c>
      <c r="JE15" s="83">
        <v>0</v>
      </c>
      <c r="JF15" s="83">
        <v>0</v>
      </c>
      <c r="JG15" s="83">
        <v>0</v>
      </c>
      <c r="JH15" s="83">
        <v>0</v>
      </c>
      <c r="JI15" s="83">
        <v>0</v>
      </c>
      <c r="JJ15" s="83">
        <v>0</v>
      </c>
      <c r="JK15" s="83">
        <v>0</v>
      </c>
      <c r="JL15" s="83">
        <v>0</v>
      </c>
      <c r="JM15" s="83">
        <v>0</v>
      </c>
      <c r="JN15" s="83">
        <v>0</v>
      </c>
      <c r="JO15" s="83">
        <v>0</v>
      </c>
      <c r="JP15" s="83">
        <v>0</v>
      </c>
      <c r="JQ15" s="83">
        <v>0</v>
      </c>
      <c r="JR15" s="83">
        <v>0</v>
      </c>
      <c r="JS15" s="83">
        <v>0</v>
      </c>
      <c r="JT15" s="83">
        <v>0</v>
      </c>
      <c r="JU15" s="83">
        <v>0</v>
      </c>
      <c r="JV15" s="83">
        <v>0</v>
      </c>
      <c r="JW15" s="83">
        <v>0</v>
      </c>
      <c r="JX15" s="83">
        <v>0</v>
      </c>
      <c r="JY15" s="83">
        <v>0</v>
      </c>
      <c r="JZ15" s="83">
        <v>0</v>
      </c>
      <c r="KA15" s="83">
        <v>0</v>
      </c>
      <c r="KB15" s="83">
        <v>0</v>
      </c>
      <c r="KC15" s="83">
        <v>0</v>
      </c>
      <c r="KD15" s="83">
        <v>0</v>
      </c>
      <c r="KE15" s="83">
        <v>0</v>
      </c>
      <c r="KF15" s="83">
        <v>0</v>
      </c>
      <c r="KG15" s="83">
        <v>0</v>
      </c>
      <c r="KH15" s="83">
        <v>0</v>
      </c>
      <c r="KI15" s="83">
        <v>0</v>
      </c>
      <c r="KJ15" s="83">
        <v>0</v>
      </c>
      <c r="KK15" s="83">
        <v>0</v>
      </c>
      <c r="KL15" s="83">
        <v>0</v>
      </c>
      <c r="KM15" s="83">
        <v>0</v>
      </c>
      <c r="KN15" s="83">
        <v>0</v>
      </c>
      <c r="KO15" s="83">
        <v>0</v>
      </c>
      <c r="KP15" s="83">
        <v>0</v>
      </c>
      <c r="KQ15" s="83">
        <v>0</v>
      </c>
      <c r="KR15" s="83">
        <v>0</v>
      </c>
      <c r="KS15" s="83">
        <v>0</v>
      </c>
      <c r="KT15" s="83">
        <v>0</v>
      </c>
      <c r="KU15" s="83">
        <v>0</v>
      </c>
      <c r="KV15" s="83">
        <v>0</v>
      </c>
      <c r="KW15" s="83">
        <v>0</v>
      </c>
      <c r="KX15" s="83">
        <v>0</v>
      </c>
      <c r="KY15" s="83">
        <v>0</v>
      </c>
      <c r="KZ15" s="83">
        <v>0</v>
      </c>
      <c r="LA15" s="83">
        <v>0</v>
      </c>
      <c r="LB15" s="83">
        <v>0</v>
      </c>
      <c r="LC15" s="83">
        <v>0</v>
      </c>
      <c r="LD15" s="83">
        <v>0</v>
      </c>
      <c r="LE15" s="83">
        <v>0</v>
      </c>
      <c r="LF15" s="83">
        <v>0</v>
      </c>
      <c r="LG15" s="83">
        <v>0</v>
      </c>
      <c r="LH15" s="83">
        <v>0</v>
      </c>
      <c r="LI15" s="83">
        <v>0</v>
      </c>
      <c r="LJ15" s="83">
        <v>0</v>
      </c>
      <c r="LK15" s="83">
        <v>0</v>
      </c>
      <c r="LL15" s="83">
        <v>0</v>
      </c>
      <c r="LM15" s="83">
        <v>0</v>
      </c>
      <c r="LN15" s="83">
        <v>0</v>
      </c>
      <c r="LO15" s="83">
        <v>0</v>
      </c>
      <c r="LP15" s="83">
        <v>0</v>
      </c>
      <c r="LQ15" s="83">
        <v>0</v>
      </c>
      <c r="LR15" s="83">
        <v>0</v>
      </c>
      <c r="LS15" s="83">
        <v>0</v>
      </c>
      <c r="LT15" s="83">
        <v>0</v>
      </c>
      <c r="LU15" s="83">
        <v>0</v>
      </c>
      <c r="LV15" s="83">
        <v>0</v>
      </c>
      <c r="LW15" s="83">
        <v>0</v>
      </c>
      <c r="LX15" s="83">
        <v>0</v>
      </c>
      <c r="LY15" s="83">
        <v>0</v>
      </c>
      <c r="LZ15" s="83">
        <v>0</v>
      </c>
      <c r="MA15" s="83">
        <v>0</v>
      </c>
      <c r="MB15" s="83">
        <v>0</v>
      </c>
      <c r="MC15" s="83">
        <v>0</v>
      </c>
      <c r="MD15" s="83">
        <v>0</v>
      </c>
      <c r="ME15" s="83">
        <v>0</v>
      </c>
      <c r="MF15" s="83">
        <v>0</v>
      </c>
      <c r="MG15" s="83">
        <v>0</v>
      </c>
      <c r="MH15" s="83">
        <v>0</v>
      </c>
      <c r="MI15" s="83">
        <v>0</v>
      </c>
      <c r="MJ15" s="83">
        <v>0</v>
      </c>
      <c r="MK15" s="83">
        <v>0</v>
      </c>
      <c r="ML15" s="83">
        <v>0</v>
      </c>
      <c r="MM15" s="83">
        <v>0</v>
      </c>
      <c r="MN15" s="83">
        <v>0</v>
      </c>
      <c r="MO15" s="83">
        <v>0</v>
      </c>
      <c r="MP15" s="83">
        <v>0</v>
      </c>
      <c r="MQ15" s="83">
        <v>0</v>
      </c>
      <c r="MR15" s="83">
        <v>0</v>
      </c>
      <c r="MS15" s="83">
        <v>0</v>
      </c>
      <c r="MT15" s="83">
        <v>0</v>
      </c>
      <c r="MU15" s="83">
        <v>0</v>
      </c>
      <c r="MV15" s="83">
        <v>0</v>
      </c>
      <c r="MW15" s="83">
        <v>0</v>
      </c>
      <c r="MX15" s="83">
        <v>0</v>
      </c>
      <c r="MY15" s="83">
        <v>0</v>
      </c>
      <c r="MZ15" s="83">
        <v>0</v>
      </c>
      <c r="NA15" s="83">
        <v>0</v>
      </c>
      <c r="NB15" s="83">
        <v>0</v>
      </c>
    </row>
    <row r="16" spans="1:366" x14ac:dyDescent="0.2">
      <c r="A16" s="16"/>
      <c r="B16" s="57" t="s">
        <v>25</v>
      </c>
      <c r="C16" s="58">
        <f t="shared" ref="C16:BN16" si="431">IF(C14&lt;1,C4,C4-C5-C6-C7-C8/C14)/24</f>
        <v>1</v>
      </c>
      <c r="D16" s="58">
        <f t="shared" si="431"/>
        <v>1</v>
      </c>
      <c r="E16" s="58">
        <f t="shared" si="431"/>
        <v>1</v>
      </c>
      <c r="F16" s="58">
        <f t="shared" si="431"/>
        <v>1</v>
      </c>
      <c r="G16" s="58">
        <f t="shared" si="431"/>
        <v>1</v>
      </c>
      <c r="H16" s="58">
        <f t="shared" si="431"/>
        <v>1</v>
      </c>
      <c r="I16" s="59">
        <f t="shared" si="431"/>
        <v>1</v>
      </c>
      <c r="J16" s="58">
        <f t="shared" si="431"/>
        <v>1</v>
      </c>
      <c r="K16" s="58">
        <f t="shared" si="431"/>
        <v>1</v>
      </c>
      <c r="L16" s="58">
        <f t="shared" si="431"/>
        <v>1</v>
      </c>
      <c r="M16" s="58">
        <f t="shared" si="431"/>
        <v>1</v>
      </c>
      <c r="N16" s="58">
        <f t="shared" si="431"/>
        <v>1</v>
      </c>
      <c r="O16" s="58">
        <f t="shared" si="431"/>
        <v>1</v>
      </c>
      <c r="P16" s="59">
        <f t="shared" si="431"/>
        <v>1</v>
      </c>
      <c r="Q16" s="58">
        <f t="shared" si="431"/>
        <v>1</v>
      </c>
      <c r="R16" s="58">
        <f t="shared" si="431"/>
        <v>1</v>
      </c>
      <c r="S16" s="58">
        <f t="shared" si="431"/>
        <v>1</v>
      </c>
      <c r="T16" s="58">
        <f t="shared" si="431"/>
        <v>1</v>
      </c>
      <c r="U16" s="58">
        <f t="shared" si="431"/>
        <v>1</v>
      </c>
      <c r="V16" s="58">
        <f t="shared" si="431"/>
        <v>1</v>
      </c>
      <c r="W16" s="59">
        <f t="shared" si="431"/>
        <v>1</v>
      </c>
      <c r="X16" s="58">
        <f t="shared" si="431"/>
        <v>1</v>
      </c>
      <c r="Y16" s="58">
        <f t="shared" si="431"/>
        <v>1</v>
      </c>
      <c r="Z16" s="58">
        <f t="shared" si="431"/>
        <v>1</v>
      </c>
      <c r="AA16" s="58">
        <f t="shared" si="431"/>
        <v>1</v>
      </c>
      <c r="AB16" s="58">
        <f t="shared" si="431"/>
        <v>1</v>
      </c>
      <c r="AC16" s="58">
        <f t="shared" si="431"/>
        <v>1</v>
      </c>
      <c r="AD16" s="59">
        <f t="shared" si="431"/>
        <v>1</v>
      </c>
      <c r="AE16" s="58">
        <f t="shared" si="431"/>
        <v>1</v>
      </c>
      <c r="AF16" s="58">
        <f t="shared" si="431"/>
        <v>1</v>
      </c>
      <c r="AG16" s="58">
        <f t="shared" si="431"/>
        <v>1</v>
      </c>
      <c r="AH16" s="58">
        <f t="shared" si="431"/>
        <v>1</v>
      </c>
      <c r="AI16" s="58">
        <f t="shared" si="431"/>
        <v>1</v>
      </c>
      <c r="AJ16" s="58">
        <f t="shared" si="431"/>
        <v>1</v>
      </c>
      <c r="AK16" s="59">
        <f t="shared" si="431"/>
        <v>1</v>
      </c>
      <c r="AL16" s="58">
        <f t="shared" si="431"/>
        <v>0.98333333333333339</v>
      </c>
      <c r="AM16" s="58">
        <f t="shared" si="431"/>
        <v>1</v>
      </c>
      <c r="AN16" s="58">
        <f t="shared" si="431"/>
        <v>1</v>
      </c>
      <c r="AO16" s="58">
        <f t="shared" si="431"/>
        <v>1</v>
      </c>
      <c r="AP16" s="58">
        <f t="shared" si="431"/>
        <v>1</v>
      </c>
      <c r="AQ16" s="58">
        <f t="shared" si="431"/>
        <v>1</v>
      </c>
      <c r="AR16" s="59">
        <f t="shared" si="431"/>
        <v>1</v>
      </c>
      <c r="AS16" s="58">
        <f t="shared" si="431"/>
        <v>1</v>
      </c>
      <c r="AT16" s="58">
        <f t="shared" si="431"/>
        <v>1</v>
      </c>
      <c r="AU16" s="58">
        <f t="shared" si="431"/>
        <v>1</v>
      </c>
      <c r="AV16" s="58">
        <f t="shared" si="431"/>
        <v>1</v>
      </c>
      <c r="AW16" s="58">
        <f t="shared" si="431"/>
        <v>1</v>
      </c>
      <c r="AX16" s="58">
        <f t="shared" si="431"/>
        <v>1</v>
      </c>
      <c r="AY16" s="59">
        <f t="shared" si="431"/>
        <v>1</v>
      </c>
      <c r="AZ16" s="58">
        <f t="shared" si="431"/>
        <v>1</v>
      </c>
      <c r="BA16" s="58">
        <f t="shared" si="431"/>
        <v>1</v>
      </c>
      <c r="BB16" s="58">
        <f t="shared" si="431"/>
        <v>1</v>
      </c>
      <c r="BC16" s="58">
        <f t="shared" si="431"/>
        <v>1</v>
      </c>
      <c r="BD16" s="58">
        <f t="shared" si="431"/>
        <v>1</v>
      </c>
      <c r="BE16" s="58">
        <f t="shared" si="431"/>
        <v>1</v>
      </c>
      <c r="BF16" s="59">
        <f t="shared" si="431"/>
        <v>1</v>
      </c>
      <c r="BG16" s="58">
        <f t="shared" si="431"/>
        <v>1</v>
      </c>
      <c r="BH16" s="58">
        <f t="shared" si="431"/>
        <v>1</v>
      </c>
      <c r="BI16" s="58">
        <f t="shared" si="431"/>
        <v>1</v>
      </c>
      <c r="BJ16" s="58">
        <f t="shared" si="431"/>
        <v>1</v>
      </c>
      <c r="BK16" s="58">
        <f t="shared" si="431"/>
        <v>1</v>
      </c>
      <c r="BL16" s="58">
        <f t="shared" si="431"/>
        <v>1</v>
      </c>
      <c r="BM16" s="59">
        <f t="shared" si="431"/>
        <v>1</v>
      </c>
      <c r="BN16" s="58">
        <f t="shared" si="431"/>
        <v>1</v>
      </c>
      <c r="BO16" s="58">
        <f t="shared" ref="BO16:DZ16" si="432">IF(BO14&lt;1,BO4,BO4-BO5-BO6-BO7-BO8/BO14)/24</f>
        <v>1</v>
      </c>
      <c r="BP16" s="58">
        <f t="shared" si="432"/>
        <v>1</v>
      </c>
      <c r="BQ16" s="58">
        <f t="shared" si="432"/>
        <v>1</v>
      </c>
      <c r="BR16" s="58">
        <f t="shared" si="432"/>
        <v>1</v>
      </c>
      <c r="BS16" s="58">
        <f t="shared" si="432"/>
        <v>1</v>
      </c>
      <c r="BT16" s="59">
        <f t="shared" si="432"/>
        <v>1</v>
      </c>
      <c r="BU16" s="58">
        <f t="shared" si="432"/>
        <v>1</v>
      </c>
      <c r="BV16" s="58">
        <f t="shared" si="432"/>
        <v>1</v>
      </c>
      <c r="BW16" s="58">
        <f t="shared" si="432"/>
        <v>1</v>
      </c>
      <c r="BX16" s="58">
        <f t="shared" si="432"/>
        <v>1</v>
      </c>
      <c r="BY16" s="58">
        <f t="shared" si="432"/>
        <v>1</v>
      </c>
      <c r="BZ16" s="58">
        <f t="shared" si="432"/>
        <v>1</v>
      </c>
      <c r="CA16" s="59">
        <f t="shared" si="432"/>
        <v>1</v>
      </c>
      <c r="CB16" s="58">
        <f t="shared" si="432"/>
        <v>1</v>
      </c>
      <c r="CC16" s="58">
        <f t="shared" si="432"/>
        <v>1</v>
      </c>
      <c r="CD16" s="58">
        <f t="shared" si="432"/>
        <v>1</v>
      </c>
      <c r="CE16" s="58">
        <f t="shared" si="432"/>
        <v>1</v>
      </c>
      <c r="CF16" s="58">
        <f t="shared" si="432"/>
        <v>1</v>
      </c>
      <c r="CG16" s="58">
        <f t="shared" si="432"/>
        <v>1</v>
      </c>
      <c r="CH16" s="59">
        <f t="shared" si="432"/>
        <v>1</v>
      </c>
      <c r="CI16" s="58">
        <f t="shared" si="432"/>
        <v>1</v>
      </c>
      <c r="CJ16" s="58">
        <f t="shared" si="432"/>
        <v>1</v>
      </c>
      <c r="CK16" s="58">
        <f t="shared" si="432"/>
        <v>1</v>
      </c>
      <c r="CL16" s="58">
        <f t="shared" si="432"/>
        <v>1</v>
      </c>
      <c r="CM16" s="58">
        <f t="shared" si="432"/>
        <v>1</v>
      </c>
      <c r="CN16" s="58">
        <f t="shared" si="432"/>
        <v>1</v>
      </c>
      <c r="CO16" s="59">
        <f t="shared" si="432"/>
        <v>1</v>
      </c>
      <c r="CP16" s="58">
        <f t="shared" si="432"/>
        <v>1</v>
      </c>
      <c r="CQ16" s="58">
        <f t="shared" si="432"/>
        <v>1</v>
      </c>
      <c r="CR16" s="58">
        <f t="shared" si="432"/>
        <v>1</v>
      </c>
      <c r="CS16" s="58">
        <f t="shared" si="432"/>
        <v>1</v>
      </c>
      <c r="CT16" s="58">
        <f t="shared" si="432"/>
        <v>1</v>
      </c>
      <c r="CU16" s="58">
        <f t="shared" si="432"/>
        <v>1</v>
      </c>
      <c r="CV16" s="59">
        <f t="shared" si="432"/>
        <v>1</v>
      </c>
      <c r="CW16" s="58">
        <f t="shared" si="432"/>
        <v>1</v>
      </c>
      <c r="CX16" s="58">
        <f t="shared" si="432"/>
        <v>1</v>
      </c>
      <c r="CY16" s="58">
        <f t="shared" si="432"/>
        <v>1</v>
      </c>
      <c r="CZ16" s="58">
        <f t="shared" si="432"/>
        <v>1</v>
      </c>
      <c r="DA16" s="58">
        <f t="shared" si="432"/>
        <v>1</v>
      </c>
      <c r="DB16" s="58">
        <f t="shared" si="432"/>
        <v>1</v>
      </c>
      <c r="DC16" s="59">
        <f t="shared" si="432"/>
        <v>1</v>
      </c>
      <c r="DD16" s="58">
        <f t="shared" si="432"/>
        <v>1</v>
      </c>
      <c r="DE16" s="58">
        <f t="shared" si="432"/>
        <v>1</v>
      </c>
      <c r="DF16" s="58">
        <f t="shared" si="432"/>
        <v>1</v>
      </c>
      <c r="DG16" s="58">
        <f t="shared" si="432"/>
        <v>1</v>
      </c>
      <c r="DH16" s="58">
        <f t="shared" si="432"/>
        <v>1</v>
      </c>
      <c r="DI16" s="58">
        <f t="shared" si="432"/>
        <v>1</v>
      </c>
      <c r="DJ16" s="59">
        <f t="shared" si="432"/>
        <v>1</v>
      </c>
      <c r="DK16" s="58">
        <f t="shared" si="432"/>
        <v>1</v>
      </c>
      <c r="DL16" s="58">
        <f t="shared" si="432"/>
        <v>1</v>
      </c>
      <c r="DM16" s="58">
        <f t="shared" si="432"/>
        <v>1</v>
      </c>
      <c r="DN16" s="58">
        <f t="shared" si="432"/>
        <v>1</v>
      </c>
      <c r="DO16" s="58">
        <f t="shared" si="432"/>
        <v>1</v>
      </c>
      <c r="DP16" s="58">
        <f t="shared" si="432"/>
        <v>1</v>
      </c>
      <c r="DQ16" s="59">
        <f t="shared" si="432"/>
        <v>1</v>
      </c>
      <c r="DR16" s="58">
        <f t="shared" si="432"/>
        <v>0.98625000000000007</v>
      </c>
      <c r="DS16" s="58">
        <f t="shared" si="432"/>
        <v>0.75680555555555562</v>
      </c>
      <c r="DT16" s="58">
        <f t="shared" si="432"/>
        <v>1</v>
      </c>
      <c r="DU16" s="58">
        <f t="shared" si="432"/>
        <v>1</v>
      </c>
      <c r="DV16" s="58">
        <f t="shared" si="432"/>
        <v>1</v>
      </c>
      <c r="DW16" s="58">
        <f t="shared" si="432"/>
        <v>1</v>
      </c>
      <c r="DX16" s="59">
        <f t="shared" si="432"/>
        <v>1</v>
      </c>
      <c r="DY16" s="58">
        <f t="shared" si="432"/>
        <v>1</v>
      </c>
      <c r="DZ16" s="58">
        <f t="shared" si="432"/>
        <v>1</v>
      </c>
      <c r="EA16" s="58">
        <f t="shared" ref="EA16:GL16" si="433">IF(EA14&lt;1,EA4,EA4-EA5-EA6-EA7-EA8/EA14)/24</f>
        <v>1</v>
      </c>
      <c r="EB16" s="58">
        <f t="shared" si="433"/>
        <v>1</v>
      </c>
      <c r="EC16" s="58">
        <f t="shared" si="433"/>
        <v>1</v>
      </c>
      <c r="ED16" s="58">
        <f t="shared" si="433"/>
        <v>1</v>
      </c>
      <c r="EE16" s="59">
        <f t="shared" si="433"/>
        <v>1</v>
      </c>
      <c r="EF16" s="58">
        <f t="shared" si="433"/>
        <v>1</v>
      </c>
      <c r="EG16" s="58">
        <f t="shared" si="433"/>
        <v>1</v>
      </c>
      <c r="EH16" s="58">
        <f t="shared" si="433"/>
        <v>1</v>
      </c>
      <c r="EI16" s="58">
        <f t="shared" si="433"/>
        <v>1</v>
      </c>
      <c r="EJ16" s="58">
        <f t="shared" si="433"/>
        <v>1</v>
      </c>
      <c r="EK16" s="58">
        <f t="shared" si="433"/>
        <v>1</v>
      </c>
      <c r="EL16" s="59">
        <f t="shared" si="433"/>
        <v>1</v>
      </c>
      <c r="EM16" s="58">
        <f t="shared" si="433"/>
        <v>1</v>
      </c>
      <c r="EN16" s="58">
        <f t="shared" si="433"/>
        <v>1</v>
      </c>
      <c r="EO16" s="58">
        <f t="shared" si="433"/>
        <v>1</v>
      </c>
      <c r="EP16" s="58">
        <f t="shared" si="433"/>
        <v>1</v>
      </c>
      <c r="EQ16" s="58">
        <f t="shared" si="433"/>
        <v>1</v>
      </c>
      <c r="ER16" s="58">
        <f t="shared" si="433"/>
        <v>1</v>
      </c>
      <c r="ES16" s="59">
        <f t="shared" si="433"/>
        <v>1</v>
      </c>
      <c r="ET16" s="58">
        <f t="shared" si="433"/>
        <v>1</v>
      </c>
      <c r="EU16" s="58">
        <f t="shared" si="433"/>
        <v>1</v>
      </c>
      <c r="EV16" s="58">
        <f t="shared" si="433"/>
        <v>1</v>
      </c>
      <c r="EW16" s="58">
        <f t="shared" si="433"/>
        <v>1</v>
      </c>
      <c r="EX16" s="58">
        <f t="shared" si="433"/>
        <v>1</v>
      </c>
      <c r="EY16" s="58">
        <f t="shared" si="433"/>
        <v>1</v>
      </c>
      <c r="EZ16" s="59">
        <f t="shared" si="433"/>
        <v>1</v>
      </c>
      <c r="FA16" s="58">
        <f t="shared" si="433"/>
        <v>1</v>
      </c>
      <c r="FB16" s="58">
        <f t="shared" si="433"/>
        <v>1</v>
      </c>
      <c r="FC16" s="58">
        <f t="shared" si="433"/>
        <v>1</v>
      </c>
      <c r="FD16" s="58">
        <f t="shared" si="433"/>
        <v>1</v>
      </c>
      <c r="FE16" s="58">
        <f t="shared" si="433"/>
        <v>1</v>
      </c>
      <c r="FF16" s="58">
        <f t="shared" si="433"/>
        <v>1</v>
      </c>
      <c r="FG16" s="59">
        <f t="shared" si="433"/>
        <v>1</v>
      </c>
      <c r="FH16" s="58">
        <f t="shared" si="433"/>
        <v>1</v>
      </c>
      <c r="FI16" s="58">
        <f t="shared" si="433"/>
        <v>1</v>
      </c>
      <c r="FJ16" s="58">
        <f t="shared" si="433"/>
        <v>1</v>
      </c>
      <c r="FK16" s="58">
        <f t="shared" si="433"/>
        <v>1</v>
      </c>
      <c r="FL16" s="58">
        <f t="shared" si="433"/>
        <v>1</v>
      </c>
      <c r="FM16" s="58">
        <f t="shared" si="433"/>
        <v>1</v>
      </c>
      <c r="FN16" s="59">
        <f t="shared" si="433"/>
        <v>1</v>
      </c>
      <c r="FO16" s="58">
        <f t="shared" si="433"/>
        <v>1</v>
      </c>
      <c r="FP16" s="58">
        <f t="shared" si="433"/>
        <v>1</v>
      </c>
      <c r="FQ16" s="58">
        <f t="shared" si="433"/>
        <v>1</v>
      </c>
      <c r="FR16" s="58">
        <f t="shared" si="433"/>
        <v>1</v>
      </c>
      <c r="FS16" s="58">
        <f t="shared" si="433"/>
        <v>1</v>
      </c>
      <c r="FT16" s="58">
        <f t="shared" si="433"/>
        <v>1</v>
      </c>
      <c r="FU16" s="59">
        <f t="shared" si="433"/>
        <v>1</v>
      </c>
      <c r="FV16" s="58">
        <f t="shared" si="433"/>
        <v>1</v>
      </c>
      <c r="FW16" s="58">
        <f t="shared" si="433"/>
        <v>1</v>
      </c>
      <c r="FX16" s="58">
        <f t="shared" si="433"/>
        <v>1</v>
      </c>
      <c r="FY16" s="58">
        <f t="shared" si="433"/>
        <v>1</v>
      </c>
      <c r="FZ16" s="58">
        <f t="shared" si="433"/>
        <v>1</v>
      </c>
      <c r="GA16" s="58">
        <f t="shared" si="433"/>
        <v>1</v>
      </c>
      <c r="GB16" s="59">
        <f t="shared" si="433"/>
        <v>1</v>
      </c>
      <c r="GC16" s="58">
        <f t="shared" si="433"/>
        <v>1</v>
      </c>
      <c r="GD16" s="58">
        <f t="shared" si="433"/>
        <v>1</v>
      </c>
      <c r="GE16" s="58">
        <f t="shared" si="433"/>
        <v>1</v>
      </c>
      <c r="GF16" s="58">
        <f t="shared" si="433"/>
        <v>1</v>
      </c>
      <c r="GG16" s="58">
        <f t="shared" si="433"/>
        <v>1</v>
      </c>
      <c r="GH16" s="58">
        <f t="shared" si="433"/>
        <v>1</v>
      </c>
      <c r="GI16" s="59">
        <f t="shared" si="433"/>
        <v>1</v>
      </c>
      <c r="GJ16" s="58">
        <f t="shared" si="433"/>
        <v>1</v>
      </c>
      <c r="GK16" s="58">
        <f t="shared" si="433"/>
        <v>1</v>
      </c>
      <c r="GL16" s="58">
        <f t="shared" si="433"/>
        <v>1</v>
      </c>
      <c r="GM16" s="58">
        <f t="shared" ref="GM16:IX16" si="434">IF(GM14&lt;1,GM4,GM4-GM5-GM6-GM7-GM8/GM14)/24</f>
        <v>1</v>
      </c>
      <c r="GN16" s="58">
        <f t="shared" si="434"/>
        <v>1</v>
      </c>
      <c r="GO16" s="58">
        <f t="shared" si="434"/>
        <v>1</v>
      </c>
      <c r="GP16" s="59">
        <f t="shared" si="434"/>
        <v>1</v>
      </c>
      <c r="GQ16" s="58">
        <f t="shared" si="434"/>
        <v>1</v>
      </c>
      <c r="GR16" s="58">
        <f t="shared" si="434"/>
        <v>1</v>
      </c>
      <c r="GS16" s="58">
        <f t="shared" si="434"/>
        <v>1</v>
      </c>
      <c r="GT16" s="58">
        <f t="shared" si="434"/>
        <v>1</v>
      </c>
      <c r="GU16" s="58">
        <f t="shared" si="434"/>
        <v>1</v>
      </c>
      <c r="GV16" s="58">
        <f t="shared" si="434"/>
        <v>1</v>
      </c>
      <c r="GW16" s="59">
        <f t="shared" si="434"/>
        <v>1</v>
      </c>
      <c r="GX16" s="58">
        <f t="shared" si="434"/>
        <v>1</v>
      </c>
      <c r="GY16" s="58">
        <f t="shared" si="434"/>
        <v>1</v>
      </c>
      <c r="GZ16" s="58">
        <f t="shared" si="434"/>
        <v>1</v>
      </c>
      <c r="HA16" s="58">
        <f t="shared" si="434"/>
        <v>1</v>
      </c>
      <c r="HB16" s="58">
        <f t="shared" si="434"/>
        <v>1</v>
      </c>
      <c r="HC16" s="58">
        <f t="shared" si="434"/>
        <v>1</v>
      </c>
      <c r="HD16" s="59">
        <f t="shared" si="434"/>
        <v>1</v>
      </c>
      <c r="HE16" s="58">
        <f t="shared" si="434"/>
        <v>1</v>
      </c>
      <c r="HF16" s="58">
        <f t="shared" si="434"/>
        <v>1</v>
      </c>
      <c r="HG16" s="58">
        <f t="shared" si="434"/>
        <v>1</v>
      </c>
      <c r="HH16" s="58">
        <f t="shared" si="434"/>
        <v>1</v>
      </c>
      <c r="HI16" s="58">
        <f t="shared" si="434"/>
        <v>1</v>
      </c>
      <c r="HJ16" s="58">
        <f t="shared" si="434"/>
        <v>1</v>
      </c>
      <c r="HK16" s="59">
        <f t="shared" si="434"/>
        <v>1</v>
      </c>
      <c r="HL16" s="58">
        <f t="shared" si="434"/>
        <v>1</v>
      </c>
      <c r="HM16" s="58">
        <f t="shared" si="434"/>
        <v>1</v>
      </c>
      <c r="HN16" s="58">
        <f t="shared" si="434"/>
        <v>1</v>
      </c>
      <c r="HO16" s="58">
        <f t="shared" si="434"/>
        <v>1</v>
      </c>
      <c r="HP16" s="58">
        <f t="shared" si="434"/>
        <v>1</v>
      </c>
      <c r="HQ16" s="58">
        <f t="shared" si="434"/>
        <v>1</v>
      </c>
      <c r="HR16" s="59">
        <f t="shared" si="434"/>
        <v>1</v>
      </c>
      <c r="HS16" s="58">
        <f t="shared" si="434"/>
        <v>1</v>
      </c>
      <c r="HT16" s="58">
        <f t="shared" si="434"/>
        <v>1</v>
      </c>
      <c r="HU16" s="58">
        <f t="shared" si="434"/>
        <v>1</v>
      </c>
      <c r="HV16" s="58">
        <f t="shared" si="434"/>
        <v>1</v>
      </c>
      <c r="HW16" s="58">
        <f t="shared" si="434"/>
        <v>1</v>
      </c>
      <c r="HX16" s="58">
        <f t="shared" si="434"/>
        <v>1</v>
      </c>
      <c r="HY16" s="59">
        <f t="shared" si="434"/>
        <v>1</v>
      </c>
      <c r="HZ16" s="58">
        <f t="shared" si="434"/>
        <v>1</v>
      </c>
      <c r="IA16" s="58">
        <f t="shared" si="434"/>
        <v>1</v>
      </c>
      <c r="IB16" s="58">
        <f t="shared" si="434"/>
        <v>1</v>
      </c>
      <c r="IC16" s="58">
        <f t="shared" si="434"/>
        <v>1</v>
      </c>
      <c r="ID16" s="58">
        <f t="shared" si="434"/>
        <v>1</v>
      </c>
      <c r="IE16" s="58">
        <f t="shared" si="434"/>
        <v>1</v>
      </c>
      <c r="IF16" s="59">
        <f t="shared" si="434"/>
        <v>1</v>
      </c>
      <c r="IG16" s="58">
        <f t="shared" si="434"/>
        <v>1</v>
      </c>
      <c r="IH16" s="58">
        <f t="shared" si="434"/>
        <v>1</v>
      </c>
      <c r="II16" s="58">
        <f t="shared" si="434"/>
        <v>1</v>
      </c>
      <c r="IJ16" s="58">
        <f t="shared" si="434"/>
        <v>1</v>
      </c>
      <c r="IK16" s="58">
        <f t="shared" si="434"/>
        <v>1</v>
      </c>
      <c r="IL16" s="58">
        <f t="shared" si="434"/>
        <v>1</v>
      </c>
      <c r="IM16" s="59">
        <f t="shared" si="434"/>
        <v>1</v>
      </c>
      <c r="IN16" s="58">
        <f t="shared" si="434"/>
        <v>1</v>
      </c>
      <c r="IO16" s="58">
        <f t="shared" si="434"/>
        <v>1</v>
      </c>
      <c r="IP16" s="58">
        <f t="shared" si="434"/>
        <v>1</v>
      </c>
      <c r="IQ16" s="58">
        <f t="shared" si="434"/>
        <v>1</v>
      </c>
      <c r="IR16" s="58">
        <f t="shared" si="434"/>
        <v>1</v>
      </c>
      <c r="IS16" s="58">
        <f t="shared" si="434"/>
        <v>1</v>
      </c>
      <c r="IT16" s="59">
        <f t="shared" si="434"/>
        <v>1</v>
      </c>
      <c r="IU16" s="58">
        <f t="shared" si="434"/>
        <v>1</v>
      </c>
      <c r="IV16" s="58">
        <f t="shared" si="434"/>
        <v>1</v>
      </c>
      <c r="IW16" s="58">
        <f t="shared" si="434"/>
        <v>1</v>
      </c>
      <c r="IX16" s="58">
        <f t="shared" si="434"/>
        <v>1</v>
      </c>
      <c r="IY16" s="58">
        <f t="shared" ref="IY16:LJ16" si="435">IF(IY14&lt;1,IY4,IY4-IY5-IY6-IY7-IY8/IY14)/24</f>
        <v>1</v>
      </c>
      <c r="IZ16" s="58">
        <f t="shared" si="435"/>
        <v>1</v>
      </c>
      <c r="JA16" s="59">
        <f t="shared" si="435"/>
        <v>1</v>
      </c>
      <c r="JB16" s="58">
        <f t="shared" si="435"/>
        <v>1</v>
      </c>
      <c r="JC16" s="58">
        <f t="shared" si="435"/>
        <v>1</v>
      </c>
      <c r="JD16" s="58">
        <f t="shared" si="435"/>
        <v>1</v>
      </c>
      <c r="JE16" s="58">
        <f t="shared" si="435"/>
        <v>1</v>
      </c>
      <c r="JF16" s="58">
        <f t="shared" si="435"/>
        <v>1</v>
      </c>
      <c r="JG16" s="58">
        <f t="shared" si="435"/>
        <v>1</v>
      </c>
      <c r="JH16" s="59">
        <f t="shared" si="435"/>
        <v>1</v>
      </c>
      <c r="JI16" s="58">
        <f t="shared" si="435"/>
        <v>1</v>
      </c>
      <c r="JJ16" s="58">
        <f t="shared" si="435"/>
        <v>1</v>
      </c>
      <c r="JK16" s="58">
        <f t="shared" si="435"/>
        <v>1</v>
      </c>
      <c r="JL16" s="58">
        <f t="shared" si="435"/>
        <v>1</v>
      </c>
      <c r="JM16" s="58">
        <f t="shared" si="435"/>
        <v>1</v>
      </c>
      <c r="JN16" s="58">
        <f t="shared" si="435"/>
        <v>1</v>
      </c>
      <c r="JO16" s="59">
        <f t="shared" si="435"/>
        <v>1</v>
      </c>
      <c r="JP16" s="58">
        <f t="shared" si="435"/>
        <v>1</v>
      </c>
      <c r="JQ16" s="58">
        <f t="shared" si="435"/>
        <v>1</v>
      </c>
      <c r="JR16" s="58">
        <f t="shared" si="435"/>
        <v>1</v>
      </c>
      <c r="JS16" s="58">
        <f t="shared" si="435"/>
        <v>1</v>
      </c>
      <c r="JT16" s="58">
        <f t="shared" si="435"/>
        <v>1</v>
      </c>
      <c r="JU16" s="58">
        <f t="shared" si="435"/>
        <v>1</v>
      </c>
      <c r="JV16" s="59">
        <f t="shared" si="435"/>
        <v>1</v>
      </c>
      <c r="JW16" s="58">
        <f t="shared" si="435"/>
        <v>1</v>
      </c>
      <c r="JX16" s="58">
        <f t="shared" si="435"/>
        <v>1</v>
      </c>
      <c r="JY16" s="58">
        <f t="shared" si="435"/>
        <v>1</v>
      </c>
      <c r="JZ16" s="58">
        <f t="shared" si="435"/>
        <v>1</v>
      </c>
      <c r="KA16" s="58">
        <f t="shared" si="435"/>
        <v>1</v>
      </c>
      <c r="KB16" s="58">
        <f t="shared" si="435"/>
        <v>1</v>
      </c>
      <c r="KC16" s="59">
        <f t="shared" si="435"/>
        <v>1</v>
      </c>
      <c r="KD16" s="58">
        <f t="shared" si="435"/>
        <v>1</v>
      </c>
      <c r="KE16" s="58">
        <f t="shared" si="435"/>
        <v>1</v>
      </c>
      <c r="KF16" s="58">
        <f t="shared" si="435"/>
        <v>1</v>
      </c>
      <c r="KG16" s="58">
        <f t="shared" si="435"/>
        <v>1</v>
      </c>
      <c r="KH16" s="58">
        <f t="shared" si="435"/>
        <v>1</v>
      </c>
      <c r="KI16" s="58">
        <f t="shared" si="435"/>
        <v>1</v>
      </c>
      <c r="KJ16" s="59">
        <f t="shared" si="435"/>
        <v>1</v>
      </c>
      <c r="KK16" s="58">
        <f t="shared" si="435"/>
        <v>1</v>
      </c>
      <c r="KL16" s="58">
        <f t="shared" si="435"/>
        <v>1</v>
      </c>
      <c r="KM16" s="58">
        <f t="shared" si="435"/>
        <v>1</v>
      </c>
      <c r="KN16" s="58">
        <f t="shared" si="435"/>
        <v>1</v>
      </c>
      <c r="KO16" s="58">
        <f t="shared" si="435"/>
        <v>1</v>
      </c>
      <c r="KP16" s="58">
        <f t="shared" si="435"/>
        <v>1</v>
      </c>
      <c r="KQ16" s="59">
        <f t="shared" si="435"/>
        <v>1</v>
      </c>
      <c r="KR16" s="58">
        <f t="shared" si="435"/>
        <v>1</v>
      </c>
      <c r="KS16" s="58">
        <f t="shared" si="435"/>
        <v>1</v>
      </c>
      <c r="KT16" s="58">
        <f t="shared" si="435"/>
        <v>1</v>
      </c>
      <c r="KU16" s="58">
        <f t="shared" si="435"/>
        <v>1</v>
      </c>
      <c r="KV16" s="58">
        <f t="shared" si="435"/>
        <v>1</v>
      </c>
      <c r="KW16" s="58">
        <f t="shared" si="435"/>
        <v>1</v>
      </c>
      <c r="KX16" s="59">
        <f t="shared" si="435"/>
        <v>1</v>
      </c>
      <c r="KY16" s="58">
        <f t="shared" si="435"/>
        <v>1</v>
      </c>
      <c r="KZ16" s="58">
        <f t="shared" si="435"/>
        <v>1</v>
      </c>
      <c r="LA16" s="58">
        <f t="shared" si="435"/>
        <v>1</v>
      </c>
      <c r="LB16" s="58">
        <f t="shared" si="435"/>
        <v>1</v>
      </c>
      <c r="LC16" s="58">
        <f t="shared" si="435"/>
        <v>1</v>
      </c>
      <c r="LD16" s="58">
        <f t="shared" si="435"/>
        <v>1</v>
      </c>
      <c r="LE16" s="59">
        <f t="shared" si="435"/>
        <v>1</v>
      </c>
      <c r="LF16" s="58">
        <f t="shared" si="435"/>
        <v>1</v>
      </c>
      <c r="LG16" s="58">
        <f t="shared" si="435"/>
        <v>1</v>
      </c>
      <c r="LH16" s="58">
        <f t="shared" si="435"/>
        <v>1</v>
      </c>
      <c r="LI16" s="58">
        <f t="shared" si="435"/>
        <v>1</v>
      </c>
      <c r="LJ16" s="58">
        <f t="shared" si="435"/>
        <v>1</v>
      </c>
      <c r="LK16" s="58">
        <f t="shared" ref="LK16:NB16" si="436">IF(LK14&lt;1,LK4,LK4-LK5-LK6-LK7-LK8/LK14)/24</f>
        <v>1</v>
      </c>
      <c r="LL16" s="59">
        <f t="shared" si="436"/>
        <v>1</v>
      </c>
      <c r="LM16" s="58">
        <f t="shared" si="436"/>
        <v>1</v>
      </c>
      <c r="LN16" s="58">
        <f t="shared" si="436"/>
        <v>1</v>
      </c>
      <c r="LO16" s="58">
        <f t="shared" si="436"/>
        <v>1</v>
      </c>
      <c r="LP16" s="58">
        <f t="shared" si="436"/>
        <v>1</v>
      </c>
      <c r="LQ16" s="58">
        <f t="shared" si="436"/>
        <v>1</v>
      </c>
      <c r="LR16" s="58">
        <f t="shared" si="436"/>
        <v>1</v>
      </c>
      <c r="LS16" s="59">
        <f t="shared" si="436"/>
        <v>1</v>
      </c>
      <c r="LT16" s="58">
        <f t="shared" si="436"/>
        <v>1</v>
      </c>
      <c r="LU16" s="58">
        <f t="shared" si="436"/>
        <v>1</v>
      </c>
      <c r="LV16" s="58">
        <f t="shared" si="436"/>
        <v>1</v>
      </c>
      <c r="LW16" s="58">
        <f t="shared" si="436"/>
        <v>1</v>
      </c>
      <c r="LX16" s="58">
        <f t="shared" si="436"/>
        <v>1</v>
      </c>
      <c r="LY16" s="58">
        <f t="shared" si="436"/>
        <v>1</v>
      </c>
      <c r="LZ16" s="59">
        <f t="shared" si="436"/>
        <v>1</v>
      </c>
      <c r="MA16" s="58">
        <f t="shared" si="436"/>
        <v>1</v>
      </c>
      <c r="MB16" s="58">
        <f t="shared" si="436"/>
        <v>1</v>
      </c>
      <c r="MC16" s="58">
        <f t="shared" si="436"/>
        <v>1</v>
      </c>
      <c r="MD16" s="58">
        <f t="shared" si="436"/>
        <v>1</v>
      </c>
      <c r="ME16" s="58">
        <f t="shared" si="436"/>
        <v>1</v>
      </c>
      <c r="MF16" s="58">
        <f t="shared" si="436"/>
        <v>1</v>
      </c>
      <c r="MG16" s="59">
        <f t="shared" si="436"/>
        <v>1</v>
      </c>
      <c r="MH16" s="58">
        <f t="shared" si="436"/>
        <v>1</v>
      </c>
      <c r="MI16" s="58">
        <f t="shared" si="436"/>
        <v>1</v>
      </c>
      <c r="MJ16" s="58">
        <f t="shared" si="436"/>
        <v>1</v>
      </c>
      <c r="MK16" s="58">
        <f t="shared" si="436"/>
        <v>1</v>
      </c>
      <c r="ML16" s="58">
        <f t="shared" si="436"/>
        <v>1</v>
      </c>
      <c r="MM16" s="58">
        <f t="shared" si="436"/>
        <v>1</v>
      </c>
      <c r="MN16" s="59">
        <f t="shared" si="436"/>
        <v>1</v>
      </c>
      <c r="MO16" s="58">
        <f t="shared" si="436"/>
        <v>1</v>
      </c>
      <c r="MP16" s="58">
        <f t="shared" si="436"/>
        <v>1</v>
      </c>
      <c r="MQ16" s="58">
        <f t="shared" si="436"/>
        <v>1</v>
      </c>
      <c r="MR16" s="58">
        <f t="shared" si="436"/>
        <v>1</v>
      </c>
      <c r="MS16" s="58">
        <f t="shared" si="436"/>
        <v>1</v>
      </c>
      <c r="MT16" s="58">
        <f t="shared" si="436"/>
        <v>1</v>
      </c>
      <c r="MU16" s="59">
        <f t="shared" si="436"/>
        <v>1</v>
      </c>
      <c r="MV16" s="58">
        <f t="shared" si="436"/>
        <v>1</v>
      </c>
      <c r="MW16" s="58">
        <f t="shared" si="436"/>
        <v>1</v>
      </c>
      <c r="MX16" s="58">
        <f t="shared" si="436"/>
        <v>1</v>
      </c>
      <c r="MY16" s="58">
        <f t="shared" si="436"/>
        <v>1</v>
      </c>
      <c r="MZ16" s="58">
        <f t="shared" si="436"/>
        <v>1</v>
      </c>
      <c r="NA16" s="58">
        <f t="shared" si="436"/>
        <v>1</v>
      </c>
      <c r="NB16" s="59">
        <f t="shared" si="436"/>
        <v>1</v>
      </c>
    </row>
    <row r="17" spans="1:366" x14ac:dyDescent="0.2">
      <c r="A17" s="16"/>
      <c r="B17" s="57" t="s">
        <v>34</v>
      </c>
      <c r="C17" s="58">
        <f>IF(C15=0,0,C9/C15)</f>
        <v>0</v>
      </c>
      <c r="D17" s="58">
        <f t="shared" ref="D17:BO17" si="437">IF(D15=0,0,D9/D15)</f>
        <v>0</v>
      </c>
      <c r="E17" s="58">
        <f t="shared" si="437"/>
        <v>0</v>
      </c>
      <c r="F17" s="58">
        <f t="shared" si="437"/>
        <v>0</v>
      </c>
      <c r="G17" s="58">
        <f t="shared" si="437"/>
        <v>0</v>
      </c>
      <c r="H17" s="58">
        <f t="shared" si="437"/>
        <v>0</v>
      </c>
      <c r="I17" s="58">
        <f t="shared" si="437"/>
        <v>0</v>
      </c>
      <c r="J17" s="58">
        <f t="shared" si="437"/>
        <v>0</v>
      </c>
      <c r="K17" s="58">
        <f t="shared" si="437"/>
        <v>0</v>
      </c>
      <c r="L17" s="58">
        <f t="shared" si="437"/>
        <v>0</v>
      </c>
      <c r="M17" s="58">
        <f t="shared" si="437"/>
        <v>0</v>
      </c>
      <c r="N17" s="58">
        <f t="shared" si="437"/>
        <v>0</v>
      </c>
      <c r="O17" s="58">
        <f t="shared" si="437"/>
        <v>0</v>
      </c>
      <c r="P17" s="58">
        <f t="shared" si="437"/>
        <v>0</v>
      </c>
      <c r="Q17" s="58">
        <f t="shared" si="437"/>
        <v>0</v>
      </c>
      <c r="R17" s="58">
        <f t="shared" si="437"/>
        <v>0</v>
      </c>
      <c r="S17" s="58">
        <f t="shared" si="437"/>
        <v>0</v>
      </c>
      <c r="T17" s="58">
        <f t="shared" si="437"/>
        <v>0</v>
      </c>
      <c r="U17" s="58">
        <f t="shared" si="437"/>
        <v>0</v>
      </c>
      <c r="V17" s="58">
        <f t="shared" si="437"/>
        <v>0</v>
      </c>
      <c r="W17" s="58">
        <f t="shared" si="437"/>
        <v>0</v>
      </c>
      <c r="X17" s="58">
        <f t="shared" si="437"/>
        <v>0</v>
      </c>
      <c r="Y17" s="58">
        <f t="shared" si="437"/>
        <v>0</v>
      </c>
      <c r="Z17" s="58">
        <f t="shared" si="437"/>
        <v>0</v>
      </c>
      <c r="AA17" s="58">
        <f t="shared" si="437"/>
        <v>0</v>
      </c>
      <c r="AB17" s="58">
        <f t="shared" si="437"/>
        <v>0</v>
      </c>
      <c r="AC17" s="58">
        <f t="shared" si="437"/>
        <v>0</v>
      </c>
      <c r="AD17" s="58">
        <f t="shared" si="437"/>
        <v>0</v>
      </c>
      <c r="AE17" s="58">
        <f t="shared" si="437"/>
        <v>0</v>
      </c>
      <c r="AF17" s="58">
        <f t="shared" si="437"/>
        <v>0</v>
      </c>
      <c r="AG17" s="58">
        <f t="shared" si="437"/>
        <v>0</v>
      </c>
      <c r="AH17" s="58">
        <f t="shared" si="437"/>
        <v>0</v>
      </c>
      <c r="AI17" s="58">
        <f t="shared" si="437"/>
        <v>0</v>
      </c>
      <c r="AJ17" s="58">
        <f t="shared" si="437"/>
        <v>0</v>
      </c>
      <c r="AK17" s="58">
        <f t="shared" si="437"/>
        <v>0</v>
      </c>
      <c r="AL17" s="58">
        <f t="shared" si="437"/>
        <v>0</v>
      </c>
      <c r="AM17" s="58">
        <f t="shared" si="437"/>
        <v>0</v>
      </c>
      <c r="AN17" s="58">
        <f t="shared" si="437"/>
        <v>0</v>
      </c>
      <c r="AO17" s="58">
        <f t="shared" si="437"/>
        <v>0</v>
      </c>
      <c r="AP17" s="58">
        <f t="shared" si="437"/>
        <v>0</v>
      </c>
      <c r="AQ17" s="58">
        <f t="shared" si="437"/>
        <v>0</v>
      </c>
      <c r="AR17" s="58">
        <f t="shared" si="437"/>
        <v>0</v>
      </c>
      <c r="AS17" s="58">
        <f t="shared" si="437"/>
        <v>0</v>
      </c>
      <c r="AT17" s="58">
        <f t="shared" si="437"/>
        <v>0</v>
      </c>
      <c r="AU17" s="58">
        <f t="shared" si="437"/>
        <v>0</v>
      </c>
      <c r="AV17" s="58">
        <f t="shared" si="437"/>
        <v>0</v>
      </c>
      <c r="AW17" s="58">
        <f t="shared" si="437"/>
        <v>0</v>
      </c>
      <c r="AX17" s="58">
        <f t="shared" si="437"/>
        <v>0</v>
      </c>
      <c r="AY17" s="58">
        <f t="shared" si="437"/>
        <v>0</v>
      </c>
      <c r="AZ17" s="58">
        <f t="shared" si="437"/>
        <v>0</v>
      </c>
      <c r="BA17" s="58">
        <f t="shared" si="437"/>
        <v>0</v>
      </c>
      <c r="BB17" s="58">
        <f t="shared" si="437"/>
        <v>0</v>
      </c>
      <c r="BC17" s="58">
        <f t="shared" si="437"/>
        <v>0</v>
      </c>
      <c r="BD17" s="58">
        <f t="shared" si="437"/>
        <v>0</v>
      </c>
      <c r="BE17" s="58">
        <f t="shared" si="437"/>
        <v>0</v>
      </c>
      <c r="BF17" s="58">
        <f t="shared" si="437"/>
        <v>0</v>
      </c>
      <c r="BG17" s="58">
        <f t="shared" si="437"/>
        <v>0</v>
      </c>
      <c r="BH17" s="58">
        <f t="shared" si="437"/>
        <v>0</v>
      </c>
      <c r="BI17" s="58">
        <f t="shared" si="437"/>
        <v>0</v>
      </c>
      <c r="BJ17" s="58">
        <f t="shared" si="437"/>
        <v>0</v>
      </c>
      <c r="BK17" s="58">
        <f t="shared" si="437"/>
        <v>0</v>
      </c>
      <c r="BL17" s="58">
        <f t="shared" si="437"/>
        <v>0</v>
      </c>
      <c r="BM17" s="58">
        <f t="shared" si="437"/>
        <v>0</v>
      </c>
      <c r="BN17" s="58">
        <f t="shared" si="437"/>
        <v>0</v>
      </c>
      <c r="BO17" s="58">
        <f t="shared" si="437"/>
        <v>0</v>
      </c>
      <c r="BP17" s="58">
        <f t="shared" ref="BP17:EA17" si="438">IF(BP15=0,0,BP9/BP15)</f>
        <v>0</v>
      </c>
      <c r="BQ17" s="58">
        <f t="shared" si="438"/>
        <v>0</v>
      </c>
      <c r="BR17" s="58">
        <f t="shared" si="438"/>
        <v>0</v>
      </c>
      <c r="BS17" s="58">
        <f t="shared" si="438"/>
        <v>0</v>
      </c>
      <c r="BT17" s="58">
        <f t="shared" si="438"/>
        <v>0</v>
      </c>
      <c r="BU17" s="58">
        <f t="shared" si="438"/>
        <v>0</v>
      </c>
      <c r="BV17" s="58">
        <f t="shared" si="438"/>
        <v>0</v>
      </c>
      <c r="BW17" s="58">
        <f t="shared" si="438"/>
        <v>0</v>
      </c>
      <c r="BX17" s="58">
        <f t="shared" si="438"/>
        <v>0</v>
      </c>
      <c r="BY17" s="58">
        <f t="shared" si="438"/>
        <v>0</v>
      </c>
      <c r="BZ17" s="58">
        <f t="shared" si="438"/>
        <v>0</v>
      </c>
      <c r="CA17" s="58">
        <f t="shared" si="438"/>
        <v>0</v>
      </c>
      <c r="CB17" s="58">
        <f t="shared" si="438"/>
        <v>0</v>
      </c>
      <c r="CC17" s="58">
        <f t="shared" si="438"/>
        <v>0</v>
      </c>
      <c r="CD17" s="58">
        <f t="shared" si="438"/>
        <v>0</v>
      </c>
      <c r="CE17" s="58">
        <f t="shared" si="438"/>
        <v>0</v>
      </c>
      <c r="CF17" s="58">
        <f t="shared" si="438"/>
        <v>0</v>
      </c>
      <c r="CG17" s="58">
        <f t="shared" si="438"/>
        <v>0</v>
      </c>
      <c r="CH17" s="58">
        <f t="shared" si="438"/>
        <v>0</v>
      </c>
      <c r="CI17" s="58">
        <f t="shared" si="438"/>
        <v>0</v>
      </c>
      <c r="CJ17" s="58">
        <f t="shared" si="438"/>
        <v>0</v>
      </c>
      <c r="CK17" s="58">
        <f t="shared" si="438"/>
        <v>0</v>
      </c>
      <c r="CL17" s="58">
        <f t="shared" si="438"/>
        <v>0</v>
      </c>
      <c r="CM17" s="58">
        <f t="shared" si="438"/>
        <v>0</v>
      </c>
      <c r="CN17" s="58">
        <f t="shared" si="438"/>
        <v>0</v>
      </c>
      <c r="CO17" s="58">
        <f t="shared" si="438"/>
        <v>0</v>
      </c>
      <c r="CP17" s="58">
        <f t="shared" si="438"/>
        <v>0</v>
      </c>
      <c r="CQ17" s="58">
        <f t="shared" si="438"/>
        <v>0</v>
      </c>
      <c r="CR17" s="58">
        <f t="shared" si="438"/>
        <v>0</v>
      </c>
      <c r="CS17" s="58">
        <f t="shared" si="438"/>
        <v>0</v>
      </c>
      <c r="CT17" s="58">
        <f t="shared" si="438"/>
        <v>0</v>
      </c>
      <c r="CU17" s="58">
        <f t="shared" si="438"/>
        <v>0</v>
      </c>
      <c r="CV17" s="58">
        <f t="shared" si="438"/>
        <v>0</v>
      </c>
      <c r="CW17" s="58">
        <f t="shared" si="438"/>
        <v>0</v>
      </c>
      <c r="CX17" s="58">
        <f t="shared" si="438"/>
        <v>0</v>
      </c>
      <c r="CY17" s="58">
        <f t="shared" si="438"/>
        <v>0</v>
      </c>
      <c r="CZ17" s="58">
        <f t="shared" si="438"/>
        <v>0</v>
      </c>
      <c r="DA17" s="58">
        <f t="shared" si="438"/>
        <v>0</v>
      </c>
      <c r="DB17" s="58">
        <f t="shared" si="438"/>
        <v>0</v>
      </c>
      <c r="DC17" s="58">
        <f t="shared" si="438"/>
        <v>0</v>
      </c>
      <c r="DD17" s="58">
        <f t="shared" si="438"/>
        <v>0</v>
      </c>
      <c r="DE17" s="58">
        <f t="shared" si="438"/>
        <v>0</v>
      </c>
      <c r="DF17" s="58">
        <f t="shared" si="438"/>
        <v>0</v>
      </c>
      <c r="DG17" s="58">
        <f t="shared" si="438"/>
        <v>0</v>
      </c>
      <c r="DH17" s="58">
        <f t="shared" si="438"/>
        <v>0</v>
      </c>
      <c r="DI17" s="58">
        <f t="shared" si="438"/>
        <v>0</v>
      </c>
      <c r="DJ17" s="58">
        <f t="shared" si="438"/>
        <v>0</v>
      </c>
      <c r="DK17" s="58">
        <f t="shared" si="438"/>
        <v>0</v>
      </c>
      <c r="DL17" s="58">
        <f t="shared" si="438"/>
        <v>0</v>
      </c>
      <c r="DM17" s="58">
        <f t="shared" si="438"/>
        <v>0</v>
      </c>
      <c r="DN17" s="58">
        <f t="shared" si="438"/>
        <v>0</v>
      </c>
      <c r="DO17" s="58">
        <f t="shared" si="438"/>
        <v>0</v>
      </c>
      <c r="DP17" s="58">
        <f t="shared" si="438"/>
        <v>0</v>
      </c>
      <c r="DQ17" s="58">
        <f t="shared" si="438"/>
        <v>0</v>
      </c>
      <c r="DR17" s="58">
        <f t="shared" si="438"/>
        <v>0</v>
      </c>
      <c r="DS17" s="58">
        <f t="shared" si="438"/>
        <v>0</v>
      </c>
      <c r="DT17" s="58">
        <f t="shared" si="438"/>
        <v>0</v>
      </c>
      <c r="DU17" s="58">
        <f t="shared" si="438"/>
        <v>0</v>
      </c>
      <c r="DV17" s="58">
        <f t="shared" si="438"/>
        <v>0</v>
      </c>
      <c r="DW17" s="58">
        <f t="shared" si="438"/>
        <v>0</v>
      </c>
      <c r="DX17" s="58">
        <f t="shared" si="438"/>
        <v>0</v>
      </c>
      <c r="DY17" s="58">
        <f t="shared" si="438"/>
        <v>0</v>
      </c>
      <c r="DZ17" s="58">
        <f t="shared" si="438"/>
        <v>0</v>
      </c>
      <c r="EA17" s="58">
        <f t="shared" si="438"/>
        <v>0</v>
      </c>
      <c r="EB17" s="58">
        <f t="shared" ref="EB17:GM17" si="439">IF(EB15=0,0,EB9/EB15)</f>
        <v>0</v>
      </c>
      <c r="EC17" s="58">
        <f t="shared" si="439"/>
        <v>0</v>
      </c>
      <c r="ED17" s="58">
        <f t="shared" si="439"/>
        <v>0</v>
      </c>
      <c r="EE17" s="58">
        <f t="shared" si="439"/>
        <v>0</v>
      </c>
      <c r="EF17" s="58">
        <f t="shared" si="439"/>
        <v>0</v>
      </c>
      <c r="EG17" s="58">
        <f t="shared" si="439"/>
        <v>0</v>
      </c>
      <c r="EH17" s="58">
        <f t="shared" si="439"/>
        <v>0</v>
      </c>
      <c r="EI17" s="58">
        <f t="shared" si="439"/>
        <v>0</v>
      </c>
      <c r="EJ17" s="58">
        <f t="shared" si="439"/>
        <v>0</v>
      </c>
      <c r="EK17" s="58">
        <f t="shared" si="439"/>
        <v>0</v>
      </c>
      <c r="EL17" s="58">
        <f t="shared" si="439"/>
        <v>0</v>
      </c>
      <c r="EM17" s="58">
        <f t="shared" si="439"/>
        <v>0</v>
      </c>
      <c r="EN17" s="58">
        <f t="shared" si="439"/>
        <v>0</v>
      </c>
      <c r="EO17" s="58">
        <f t="shared" si="439"/>
        <v>0</v>
      </c>
      <c r="EP17" s="58">
        <f t="shared" si="439"/>
        <v>0</v>
      </c>
      <c r="EQ17" s="58">
        <f t="shared" si="439"/>
        <v>0</v>
      </c>
      <c r="ER17" s="58">
        <f t="shared" si="439"/>
        <v>0</v>
      </c>
      <c r="ES17" s="58">
        <f t="shared" si="439"/>
        <v>0</v>
      </c>
      <c r="ET17" s="58">
        <f t="shared" si="439"/>
        <v>0</v>
      </c>
      <c r="EU17" s="58">
        <f t="shared" si="439"/>
        <v>0</v>
      </c>
      <c r="EV17" s="58">
        <f t="shared" si="439"/>
        <v>0</v>
      </c>
      <c r="EW17" s="58">
        <f t="shared" si="439"/>
        <v>0</v>
      </c>
      <c r="EX17" s="58">
        <f t="shared" si="439"/>
        <v>0</v>
      </c>
      <c r="EY17" s="58">
        <f t="shared" si="439"/>
        <v>0</v>
      </c>
      <c r="EZ17" s="58">
        <f t="shared" si="439"/>
        <v>0</v>
      </c>
      <c r="FA17" s="58">
        <f t="shared" si="439"/>
        <v>0</v>
      </c>
      <c r="FB17" s="58">
        <f t="shared" si="439"/>
        <v>0</v>
      </c>
      <c r="FC17" s="58">
        <f t="shared" si="439"/>
        <v>0</v>
      </c>
      <c r="FD17" s="58">
        <f t="shared" si="439"/>
        <v>0</v>
      </c>
      <c r="FE17" s="58">
        <f t="shared" si="439"/>
        <v>0</v>
      </c>
      <c r="FF17" s="58">
        <f t="shared" si="439"/>
        <v>0</v>
      </c>
      <c r="FG17" s="58">
        <f t="shared" si="439"/>
        <v>0</v>
      </c>
      <c r="FH17" s="58">
        <f t="shared" si="439"/>
        <v>0</v>
      </c>
      <c r="FI17" s="58">
        <f t="shared" si="439"/>
        <v>0</v>
      </c>
      <c r="FJ17" s="58">
        <f t="shared" si="439"/>
        <v>0</v>
      </c>
      <c r="FK17" s="58">
        <f t="shared" si="439"/>
        <v>0</v>
      </c>
      <c r="FL17" s="58">
        <f t="shared" si="439"/>
        <v>0</v>
      </c>
      <c r="FM17" s="58">
        <f t="shared" si="439"/>
        <v>0</v>
      </c>
      <c r="FN17" s="58">
        <f t="shared" si="439"/>
        <v>0</v>
      </c>
      <c r="FO17" s="58">
        <f t="shared" si="439"/>
        <v>0</v>
      </c>
      <c r="FP17" s="58">
        <f t="shared" si="439"/>
        <v>0</v>
      </c>
      <c r="FQ17" s="58">
        <f t="shared" si="439"/>
        <v>0</v>
      </c>
      <c r="FR17" s="58">
        <f t="shared" si="439"/>
        <v>0</v>
      </c>
      <c r="FS17" s="58">
        <f t="shared" si="439"/>
        <v>0</v>
      </c>
      <c r="FT17" s="58">
        <f t="shared" si="439"/>
        <v>0</v>
      </c>
      <c r="FU17" s="58">
        <f t="shared" si="439"/>
        <v>0</v>
      </c>
      <c r="FV17" s="58">
        <f t="shared" si="439"/>
        <v>0</v>
      </c>
      <c r="FW17" s="58">
        <f t="shared" si="439"/>
        <v>0</v>
      </c>
      <c r="FX17" s="58">
        <f t="shared" si="439"/>
        <v>0</v>
      </c>
      <c r="FY17" s="58">
        <f t="shared" si="439"/>
        <v>0</v>
      </c>
      <c r="FZ17" s="58">
        <f t="shared" si="439"/>
        <v>0</v>
      </c>
      <c r="GA17" s="58">
        <f t="shared" si="439"/>
        <v>0</v>
      </c>
      <c r="GB17" s="58">
        <f t="shared" si="439"/>
        <v>0</v>
      </c>
      <c r="GC17" s="58">
        <f t="shared" si="439"/>
        <v>0</v>
      </c>
      <c r="GD17" s="58">
        <f t="shared" si="439"/>
        <v>0</v>
      </c>
      <c r="GE17" s="58">
        <f t="shared" si="439"/>
        <v>0</v>
      </c>
      <c r="GF17" s="58">
        <f t="shared" si="439"/>
        <v>0</v>
      </c>
      <c r="GG17" s="58">
        <f t="shared" si="439"/>
        <v>0</v>
      </c>
      <c r="GH17" s="58">
        <f t="shared" si="439"/>
        <v>0</v>
      </c>
      <c r="GI17" s="58">
        <f t="shared" si="439"/>
        <v>0</v>
      </c>
      <c r="GJ17" s="58">
        <f t="shared" si="439"/>
        <v>0</v>
      </c>
      <c r="GK17" s="58">
        <f t="shared" si="439"/>
        <v>0</v>
      </c>
      <c r="GL17" s="58">
        <f t="shared" si="439"/>
        <v>0</v>
      </c>
      <c r="GM17" s="58">
        <f t="shared" si="439"/>
        <v>0</v>
      </c>
      <c r="GN17" s="58">
        <f t="shared" ref="GN17:IY17" si="440">IF(GN15=0,0,GN9/GN15)</f>
        <v>0</v>
      </c>
      <c r="GO17" s="58">
        <f t="shared" si="440"/>
        <v>0</v>
      </c>
      <c r="GP17" s="58">
        <f t="shared" si="440"/>
        <v>0</v>
      </c>
      <c r="GQ17" s="58">
        <f t="shared" si="440"/>
        <v>0</v>
      </c>
      <c r="GR17" s="58">
        <f t="shared" si="440"/>
        <v>0</v>
      </c>
      <c r="GS17" s="58">
        <f t="shared" si="440"/>
        <v>0</v>
      </c>
      <c r="GT17" s="58">
        <f t="shared" si="440"/>
        <v>0</v>
      </c>
      <c r="GU17" s="58">
        <f t="shared" si="440"/>
        <v>0</v>
      </c>
      <c r="GV17" s="58">
        <f t="shared" si="440"/>
        <v>0</v>
      </c>
      <c r="GW17" s="58">
        <f t="shared" si="440"/>
        <v>0</v>
      </c>
      <c r="GX17" s="58">
        <f t="shared" si="440"/>
        <v>0</v>
      </c>
      <c r="GY17" s="58">
        <f t="shared" si="440"/>
        <v>0</v>
      </c>
      <c r="GZ17" s="58">
        <f t="shared" si="440"/>
        <v>0</v>
      </c>
      <c r="HA17" s="58">
        <f t="shared" si="440"/>
        <v>0</v>
      </c>
      <c r="HB17" s="58">
        <f t="shared" si="440"/>
        <v>0</v>
      </c>
      <c r="HC17" s="58">
        <f t="shared" si="440"/>
        <v>0</v>
      </c>
      <c r="HD17" s="58">
        <f t="shared" si="440"/>
        <v>0</v>
      </c>
      <c r="HE17" s="58">
        <f t="shared" si="440"/>
        <v>0</v>
      </c>
      <c r="HF17" s="58">
        <f t="shared" si="440"/>
        <v>0</v>
      </c>
      <c r="HG17" s="58">
        <f t="shared" si="440"/>
        <v>0</v>
      </c>
      <c r="HH17" s="58">
        <f t="shared" si="440"/>
        <v>0</v>
      </c>
      <c r="HI17" s="58">
        <f t="shared" si="440"/>
        <v>0</v>
      </c>
      <c r="HJ17" s="58">
        <f t="shared" si="440"/>
        <v>0</v>
      </c>
      <c r="HK17" s="58">
        <f t="shared" si="440"/>
        <v>0</v>
      </c>
      <c r="HL17" s="58">
        <f t="shared" si="440"/>
        <v>0</v>
      </c>
      <c r="HM17" s="58">
        <f t="shared" si="440"/>
        <v>0</v>
      </c>
      <c r="HN17" s="58">
        <f t="shared" si="440"/>
        <v>0</v>
      </c>
      <c r="HO17" s="58">
        <f t="shared" si="440"/>
        <v>0</v>
      </c>
      <c r="HP17" s="58">
        <f t="shared" si="440"/>
        <v>0</v>
      </c>
      <c r="HQ17" s="58">
        <f t="shared" si="440"/>
        <v>0</v>
      </c>
      <c r="HR17" s="58">
        <f t="shared" si="440"/>
        <v>0</v>
      </c>
      <c r="HS17" s="58">
        <f t="shared" si="440"/>
        <v>0</v>
      </c>
      <c r="HT17" s="58">
        <f t="shared" si="440"/>
        <v>0</v>
      </c>
      <c r="HU17" s="58">
        <f t="shared" si="440"/>
        <v>0</v>
      </c>
      <c r="HV17" s="58">
        <f t="shared" si="440"/>
        <v>0</v>
      </c>
      <c r="HW17" s="58">
        <f t="shared" si="440"/>
        <v>0</v>
      </c>
      <c r="HX17" s="58">
        <f t="shared" si="440"/>
        <v>0</v>
      </c>
      <c r="HY17" s="58">
        <f t="shared" si="440"/>
        <v>0</v>
      </c>
      <c r="HZ17" s="58">
        <f t="shared" si="440"/>
        <v>0</v>
      </c>
      <c r="IA17" s="58">
        <f t="shared" si="440"/>
        <v>0</v>
      </c>
      <c r="IB17" s="58">
        <f t="shared" si="440"/>
        <v>0</v>
      </c>
      <c r="IC17" s="58">
        <f t="shared" si="440"/>
        <v>0</v>
      </c>
      <c r="ID17" s="58">
        <f t="shared" si="440"/>
        <v>0</v>
      </c>
      <c r="IE17" s="58">
        <f t="shared" si="440"/>
        <v>0</v>
      </c>
      <c r="IF17" s="58">
        <f t="shared" si="440"/>
        <v>0</v>
      </c>
      <c r="IG17" s="58">
        <f t="shared" si="440"/>
        <v>0</v>
      </c>
      <c r="IH17" s="58">
        <f t="shared" si="440"/>
        <v>0</v>
      </c>
      <c r="II17" s="58">
        <f t="shared" si="440"/>
        <v>0</v>
      </c>
      <c r="IJ17" s="58">
        <f t="shared" si="440"/>
        <v>0</v>
      </c>
      <c r="IK17" s="58">
        <f t="shared" si="440"/>
        <v>0</v>
      </c>
      <c r="IL17" s="58">
        <f t="shared" si="440"/>
        <v>0</v>
      </c>
      <c r="IM17" s="58">
        <f t="shared" si="440"/>
        <v>0</v>
      </c>
      <c r="IN17" s="58">
        <f t="shared" si="440"/>
        <v>0</v>
      </c>
      <c r="IO17" s="58">
        <f t="shared" si="440"/>
        <v>0</v>
      </c>
      <c r="IP17" s="58">
        <f t="shared" si="440"/>
        <v>0</v>
      </c>
      <c r="IQ17" s="58">
        <f t="shared" si="440"/>
        <v>0</v>
      </c>
      <c r="IR17" s="58">
        <f t="shared" si="440"/>
        <v>0</v>
      </c>
      <c r="IS17" s="58">
        <f t="shared" si="440"/>
        <v>0</v>
      </c>
      <c r="IT17" s="58">
        <f t="shared" si="440"/>
        <v>0</v>
      </c>
      <c r="IU17" s="58">
        <f t="shared" si="440"/>
        <v>0</v>
      </c>
      <c r="IV17" s="58">
        <f t="shared" si="440"/>
        <v>0</v>
      </c>
      <c r="IW17" s="58">
        <f t="shared" si="440"/>
        <v>0</v>
      </c>
      <c r="IX17" s="58">
        <f t="shared" si="440"/>
        <v>0</v>
      </c>
      <c r="IY17" s="58">
        <f t="shared" si="440"/>
        <v>0</v>
      </c>
      <c r="IZ17" s="58">
        <f t="shared" ref="IZ17:LK17" si="441">IF(IZ15=0,0,IZ9/IZ15)</f>
        <v>0</v>
      </c>
      <c r="JA17" s="58">
        <f t="shared" si="441"/>
        <v>0</v>
      </c>
      <c r="JB17" s="58">
        <f t="shared" si="441"/>
        <v>0</v>
      </c>
      <c r="JC17" s="58">
        <f t="shared" si="441"/>
        <v>0</v>
      </c>
      <c r="JD17" s="58">
        <f t="shared" si="441"/>
        <v>0</v>
      </c>
      <c r="JE17" s="58">
        <f t="shared" si="441"/>
        <v>0</v>
      </c>
      <c r="JF17" s="58">
        <f t="shared" si="441"/>
        <v>0</v>
      </c>
      <c r="JG17" s="58">
        <f t="shared" si="441"/>
        <v>0</v>
      </c>
      <c r="JH17" s="58">
        <f t="shared" si="441"/>
        <v>0</v>
      </c>
      <c r="JI17" s="58">
        <f t="shared" si="441"/>
        <v>0</v>
      </c>
      <c r="JJ17" s="58">
        <f t="shared" si="441"/>
        <v>0</v>
      </c>
      <c r="JK17" s="58">
        <f t="shared" si="441"/>
        <v>0</v>
      </c>
      <c r="JL17" s="58">
        <f t="shared" si="441"/>
        <v>0</v>
      </c>
      <c r="JM17" s="58">
        <f t="shared" si="441"/>
        <v>0</v>
      </c>
      <c r="JN17" s="58">
        <f t="shared" si="441"/>
        <v>0</v>
      </c>
      <c r="JO17" s="58">
        <f t="shared" si="441"/>
        <v>0</v>
      </c>
      <c r="JP17" s="58">
        <f t="shared" si="441"/>
        <v>0</v>
      </c>
      <c r="JQ17" s="58">
        <f t="shared" si="441"/>
        <v>0</v>
      </c>
      <c r="JR17" s="58">
        <f t="shared" si="441"/>
        <v>0</v>
      </c>
      <c r="JS17" s="58">
        <f t="shared" si="441"/>
        <v>0</v>
      </c>
      <c r="JT17" s="58">
        <f t="shared" si="441"/>
        <v>0</v>
      </c>
      <c r="JU17" s="58">
        <f t="shared" si="441"/>
        <v>0</v>
      </c>
      <c r="JV17" s="58">
        <f t="shared" si="441"/>
        <v>0</v>
      </c>
      <c r="JW17" s="58">
        <f t="shared" si="441"/>
        <v>0</v>
      </c>
      <c r="JX17" s="58">
        <f t="shared" si="441"/>
        <v>0</v>
      </c>
      <c r="JY17" s="58">
        <f t="shared" si="441"/>
        <v>0</v>
      </c>
      <c r="JZ17" s="58">
        <f t="shared" si="441"/>
        <v>0</v>
      </c>
      <c r="KA17" s="58">
        <f t="shared" si="441"/>
        <v>0</v>
      </c>
      <c r="KB17" s="58">
        <f t="shared" si="441"/>
        <v>0</v>
      </c>
      <c r="KC17" s="58">
        <f t="shared" si="441"/>
        <v>0</v>
      </c>
      <c r="KD17" s="58">
        <f t="shared" si="441"/>
        <v>0</v>
      </c>
      <c r="KE17" s="58">
        <f t="shared" si="441"/>
        <v>0</v>
      </c>
      <c r="KF17" s="58">
        <f t="shared" si="441"/>
        <v>0</v>
      </c>
      <c r="KG17" s="58">
        <f t="shared" si="441"/>
        <v>0</v>
      </c>
      <c r="KH17" s="58">
        <f t="shared" si="441"/>
        <v>0</v>
      </c>
      <c r="KI17" s="58">
        <f t="shared" si="441"/>
        <v>0</v>
      </c>
      <c r="KJ17" s="58">
        <f t="shared" si="441"/>
        <v>0</v>
      </c>
      <c r="KK17" s="58">
        <f t="shared" si="441"/>
        <v>0</v>
      </c>
      <c r="KL17" s="58">
        <f t="shared" si="441"/>
        <v>0</v>
      </c>
      <c r="KM17" s="58">
        <f t="shared" si="441"/>
        <v>0</v>
      </c>
      <c r="KN17" s="58">
        <f t="shared" si="441"/>
        <v>0</v>
      </c>
      <c r="KO17" s="58">
        <f t="shared" si="441"/>
        <v>0</v>
      </c>
      <c r="KP17" s="58">
        <f t="shared" si="441"/>
        <v>0</v>
      </c>
      <c r="KQ17" s="58">
        <f t="shared" si="441"/>
        <v>0</v>
      </c>
      <c r="KR17" s="58">
        <f t="shared" si="441"/>
        <v>0</v>
      </c>
      <c r="KS17" s="58">
        <f t="shared" si="441"/>
        <v>0</v>
      </c>
      <c r="KT17" s="58">
        <f t="shared" si="441"/>
        <v>0</v>
      </c>
      <c r="KU17" s="58">
        <f t="shared" si="441"/>
        <v>0</v>
      </c>
      <c r="KV17" s="58">
        <f t="shared" si="441"/>
        <v>0</v>
      </c>
      <c r="KW17" s="58">
        <f t="shared" si="441"/>
        <v>0</v>
      </c>
      <c r="KX17" s="58">
        <f t="shared" si="441"/>
        <v>0</v>
      </c>
      <c r="KY17" s="58">
        <f t="shared" si="441"/>
        <v>0</v>
      </c>
      <c r="KZ17" s="58">
        <f t="shared" si="441"/>
        <v>0</v>
      </c>
      <c r="LA17" s="58">
        <f t="shared" si="441"/>
        <v>0</v>
      </c>
      <c r="LB17" s="58">
        <f t="shared" si="441"/>
        <v>0</v>
      </c>
      <c r="LC17" s="58">
        <f t="shared" si="441"/>
        <v>0</v>
      </c>
      <c r="LD17" s="58">
        <f t="shared" si="441"/>
        <v>0</v>
      </c>
      <c r="LE17" s="58">
        <f t="shared" si="441"/>
        <v>0</v>
      </c>
      <c r="LF17" s="58">
        <f t="shared" si="441"/>
        <v>0</v>
      </c>
      <c r="LG17" s="58">
        <f t="shared" si="441"/>
        <v>0</v>
      </c>
      <c r="LH17" s="58">
        <f t="shared" si="441"/>
        <v>0</v>
      </c>
      <c r="LI17" s="58">
        <f t="shared" si="441"/>
        <v>0</v>
      </c>
      <c r="LJ17" s="58">
        <f t="shared" si="441"/>
        <v>0</v>
      </c>
      <c r="LK17" s="58">
        <f t="shared" si="441"/>
        <v>0</v>
      </c>
      <c r="LL17" s="58">
        <f t="shared" ref="LL17:NB17" si="442">IF(LL15=0,0,LL9/LL15)</f>
        <v>0</v>
      </c>
      <c r="LM17" s="58">
        <f t="shared" si="442"/>
        <v>0</v>
      </c>
      <c r="LN17" s="58">
        <f t="shared" si="442"/>
        <v>0</v>
      </c>
      <c r="LO17" s="58">
        <f t="shared" si="442"/>
        <v>0</v>
      </c>
      <c r="LP17" s="58">
        <f t="shared" si="442"/>
        <v>0</v>
      </c>
      <c r="LQ17" s="58">
        <f t="shared" si="442"/>
        <v>0</v>
      </c>
      <c r="LR17" s="58">
        <f t="shared" si="442"/>
        <v>0</v>
      </c>
      <c r="LS17" s="58">
        <f t="shared" si="442"/>
        <v>0</v>
      </c>
      <c r="LT17" s="58">
        <f t="shared" si="442"/>
        <v>0</v>
      </c>
      <c r="LU17" s="58">
        <f t="shared" si="442"/>
        <v>0</v>
      </c>
      <c r="LV17" s="58">
        <f t="shared" si="442"/>
        <v>0</v>
      </c>
      <c r="LW17" s="58">
        <f t="shared" si="442"/>
        <v>0</v>
      </c>
      <c r="LX17" s="58">
        <f t="shared" si="442"/>
        <v>0</v>
      </c>
      <c r="LY17" s="58">
        <f t="shared" si="442"/>
        <v>0</v>
      </c>
      <c r="LZ17" s="58">
        <f t="shared" si="442"/>
        <v>0</v>
      </c>
      <c r="MA17" s="58">
        <f t="shared" si="442"/>
        <v>0</v>
      </c>
      <c r="MB17" s="58">
        <f t="shared" si="442"/>
        <v>0</v>
      </c>
      <c r="MC17" s="58">
        <f t="shared" si="442"/>
        <v>0</v>
      </c>
      <c r="MD17" s="58">
        <f t="shared" si="442"/>
        <v>0</v>
      </c>
      <c r="ME17" s="58">
        <f t="shared" si="442"/>
        <v>0</v>
      </c>
      <c r="MF17" s="58">
        <f t="shared" si="442"/>
        <v>0</v>
      </c>
      <c r="MG17" s="58">
        <f t="shared" si="442"/>
        <v>0</v>
      </c>
      <c r="MH17" s="58">
        <f t="shared" si="442"/>
        <v>0</v>
      </c>
      <c r="MI17" s="58">
        <f t="shared" si="442"/>
        <v>0</v>
      </c>
      <c r="MJ17" s="58">
        <f t="shared" si="442"/>
        <v>0</v>
      </c>
      <c r="MK17" s="58">
        <f t="shared" si="442"/>
        <v>0</v>
      </c>
      <c r="ML17" s="58">
        <f t="shared" si="442"/>
        <v>0</v>
      </c>
      <c r="MM17" s="58">
        <f t="shared" si="442"/>
        <v>0</v>
      </c>
      <c r="MN17" s="58">
        <f t="shared" si="442"/>
        <v>0</v>
      </c>
      <c r="MO17" s="58">
        <f t="shared" si="442"/>
        <v>0</v>
      </c>
      <c r="MP17" s="58">
        <f t="shared" si="442"/>
        <v>0</v>
      </c>
      <c r="MQ17" s="58">
        <f t="shared" si="442"/>
        <v>0</v>
      </c>
      <c r="MR17" s="58">
        <f t="shared" si="442"/>
        <v>0</v>
      </c>
      <c r="MS17" s="58">
        <f t="shared" si="442"/>
        <v>0</v>
      </c>
      <c r="MT17" s="58">
        <f t="shared" si="442"/>
        <v>0</v>
      </c>
      <c r="MU17" s="58">
        <f t="shared" si="442"/>
        <v>0</v>
      </c>
      <c r="MV17" s="58">
        <f t="shared" si="442"/>
        <v>0</v>
      </c>
      <c r="MW17" s="58">
        <f t="shared" si="442"/>
        <v>0</v>
      </c>
      <c r="MX17" s="58">
        <f t="shared" si="442"/>
        <v>0</v>
      </c>
      <c r="MY17" s="58">
        <f t="shared" si="442"/>
        <v>0</v>
      </c>
      <c r="MZ17" s="58">
        <f t="shared" si="442"/>
        <v>0</v>
      </c>
      <c r="NA17" s="58">
        <f t="shared" si="442"/>
        <v>0</v>
      </c>
      <c r="NB17" s="58">
        <f t="shared" si="442"/>
        <v>0</v>
      </c>
    </row>
    <row r="18" spans="1:366" x14ac:dyDescent="0.2">
      <c r="A18" s="16"/>
      <c r="B18" s="57"/>
      <c r="C18" s="58" t="str" cm="1">
        <f t="array" ref="C18">ListComments(C3:C17)</f>
        <v>No outages (Normal operation).</v>
      </c>
      <c r="D18" s="58" t="str" cm="1">
        <f t="array" ref="D18">ListComments(D3:D17)</f>
        <v>No outages (Normal operation).</v>
      </c>
      <c r="E18" s="58" t="str" cm="1">
        <f t="array" ref="E18">ListComments(E3:E17)</f>
        <v>No outages (Normal operation).</v>
      </c>
      <c r="F18" s="58" t="str" cm="1">
        <f t="array" ref="F18">ListComments(F3:F17)</f>
        <v>No outages (Normal operation).</v>
      </c>
      <c r="G18" s="58" t="str" cm="1">
        <f t="array" ref="G18">ListComments(G3:G17)</f>
        <v>No outages (Normal operation).</v>
      </c>
      <c r="H18" s="58" t="str" cm="1">
        <f t="array" ref="H18">ListComments(H3:H17)</f>
        <v>No outages (Normal operation).</v>
      </c>
      <c r="I18" s="58" t="str" cm="1">
        <f t="array" ref="I18">ListComments(I3:I17)</f>
        <v>No outages (Normal operation).</v>
      </c>
      <c r="J18" s="58" t="str" cm="1">
        <f t="array" ref="J18">ListComments(J3:J17)</f>
        <v>No outages (Normal operation).</v>
      </c>
      <c r="K18" s="58" t="str" cm="1">
        <f t="array" ref="K18">ListComments(K3:K17)</f>
        <v>No outages (Normal operation).</v>
      </c>
      <c r="L18" s="58" t="str" cm="1">
        <f t="array" ref="L18">ListComments(L3:L17)</f>
        <v>No outages (Normal operation).</v>
      </c>
      <c r="M18" s="58" t="str" cm="1">
        <f t="array" ref="M18">ListComments(M3:M17)</f>
        <v xml:space="preserve">Wahyu Setia Djati:
LGS#1 stand by for split to FCE grid._x000D_
</v>
      </c>
      <c r="N18" s="58" t="str" cm="1">
        <f t="array" ref="N18">ListComments(N3:N17)</f>
        <v>No outages (Normal operation).</v>
      </c>
      <c r="O18" s="58" t="str" cm="1">
        <f t="array" ref="O18">ListComments(O3:O17)</f>
        <v xml:space="preserve">Wahyu Setia Djati:
LGS#1 shut off to SNL position due to check Terminal current isolator,_x000D_
</v>
      </c>
      <c r="P18" s="58" t="str" cm="1">
        <f t="array" ref="P18">ListComments(P3:P17)</f>
        <v>No outages (Normal operation).</v>
      </c>
      <c r="Q18" s="58" t="str" cm="1">
        <f t="array" ref="Q18">ListComments(Q3:Q17)</f>
        <v>No outages (Normal operation).</v>
      </c>
      <c r="R18" s="58" t="str" cm="1">
        <f t="array" ref="R18">ListComments(R3:R17)</f>
        <v>No outages (Normal operation).</v>
      </c>
      <c r="S18" s="58" t="str" cm="1">
        <f t="array" ref="S18">ListComments(S3:S17)</f>
        <v>No outages (Normal operation).</v>
      </c>
      <c r="T18" s="58" t="str" cm="1">
        <f t="array" ref="T18">ListComments(T3:T17)</f>
        <v>No outages (Normal operation).</v>
      </c>
      <c r="U18" s="58" t="str" cm="1">
        <f t="array" ref="U18">ListComments(U3:U17)</f>
        <v>No outages (Normal operation).</v>
      </c>
      <c r="V18" s="58" t="str" cm="1">
        <f t="array" ref="V18">ListComments(V3:V17)</f>
        <v>No outages (Normal operation).</v>
      </c>
      <c r="W18" s="58" t="str" cm="1">
        <f t="array" ref="W18">ListComments(W3:W17)</f>
        <v>No outages (Normal operation).</v>
      </c>
      <c r="X18" s="58" t="str" cm="1">
        <f t="array" ref="X18">ListComments(X3:X17)</f>
        <v>No outages (Normal operation).</v>
      </c>
      <c r="Y18" s="58" t="str" cm="1">
        <f t="array" ref="Y18">ListComments(Y3:Y17)</f>
        <v>No outages (Normal operation).</v>
      </c>
      <c r="Z18" s="58" t="str" cm="1">
        <f t="array" ref="Z18">ListComments(Z3:Z17)</f>
        <v>No outages (Normal operation).</v>
      </c>
      <c r="AA18" s="58" t="str" cm="1">
        <f t="array" ref="AA18">ListComments(AA3:AA17)</f>
        <v>No outages (Normal operation).</v>
      </c>
      <c r="AB18" s="58" t="str" cm="1">
        <f t="array" ref="AB18">ListComments(AB3:AB17)</f>
        <v>No outages (Normal operation).</v>
      </c>
      <c r="AC18" s="58" t="str" cm="1">
        <f t="array" ref="AC18">ListComments(AC3:AC17)</f>
        <v>No outages (Normal operation).</v>
      </c>
      <c r="AD18" s="58" t="str" cm="1">
        <f t="array" ref="AD18">ListComments(AD3:AD17)</f>
        <v>No outages (Normal operation).</v>
      </c>
      <c r="AE18" s="58" t="str" cm="1">
        <f t="array" ref="AE18">ListComments(AE3:AE17)</f>
        <v>No outages (Normal operation).</v>
      </c>
      <c r="AF18" s="58" t="str" cm="1">
        <f t="array" ref="AF18">ListComments(AF3:AF17)</f>
        <v>No outages (Normal operation).</v>
      </c>
      <c r="AG18" s="58" t="str" cm="1">
        <f t="array" ref="AG18">ListComments(AG3:AG17)</f>
        <v>No outages (Normal operation).</v>
      </c>
      <c r="AH18" s="58" t="str" cm="1">
        <f t="array" ref="AH18">ListComments(AH3:AH17)</f>
        <v>No outages (Normal operation).</v>
      </c>
      <c r="AI18" s="58" t="str" cm="1">
        <f t="array" ref="AI18">ListComments(AI3:AI17)</f>
        <v>No outages (Normal operation).</v>
      </c>
      <c r="AJ18" s="58" t="str" cm="1">
        <f t="array" ref="AJ18">ListComments(AJ3:AJ17)</f>
        <v>No outages (Normal operation).</v>
      </c>
      <c r="AK18" s="58" t="str" cm="1">
        <f t="array" ref="AK18">ListComments(AK3:AK17)</f>
        <v>No outages (Normal operation).</v>
      </c>
      <c r="AL18" s="58" t="str" cm="1">
        <f t="array" ref="AL18">ListComments(AL3:AL17)</f>
        <v xml:space="preserve">Wahyu Setia Djati:
Hydro to Aux &amp; FCE grid Black out occurred by A1-G2 CB was opened followed bano 52-G1, 52-G2, krb 52-G1, 52-G2, A3G1, A3G2, A1-G1 &amp; A1-G3 CB’s were opened._x000D_
</v>
      </c>
      <c r="AM18" s="58" t="str" cm="1">
        <f t="array" ref="AM18">ListComments(AM3:AM17)</f>
        <v>No outages (Normal operation).</v>
      </c>
      <c r="AN18" s="58" t="str" cm="1">
        <f t="array" ref="AN18">ListComments(AN3:AN17)</f>
        <v>No outages (Normal operation).</v>
      </c>
      <c r="AO18" s="58" t="str" cm="1">
        <f t="array" ref="AO18">ListComments(AO3:AO17)</f>
        <v>No outages (Normal operation).</v>
      </c>
      <c r="AP18" s="58" t="str" cm="1">
        <f t="array" ref="AP18">ListComments(AP3:AP17)</f>
        <v>No outages (Normal operation).</v>
      </c>
      <c r="AQ18" s="58" t="str" cm="1">
        <f t="array" ref="AQ18">ListComments(AQ3:AQ17)</f>
        <v>No outages (Normal operation).</v>
      </c>
      <c r="AR18" s="58" t="str" cm="1">
        <f t="array" ref="AR18">ListComments(AR3:AR17)</f>
        <v>No outages (Normal operation).</v>
      </c>
      <c r="AS18" s="58" t="str" cm="1">
        <f t="array" ref="AS18">ListComments(AS3:AS17)</f>
        <v>No outages (Normal operation).</v>
      </c>
      <c r="AT18" s="58" t="str" cm="1">
        <f t="array" ref="AT18">ListComments(AT3:AT17)</f>
        <v>No outages (Normal operation).</v>
      </c>
      <c r="AU18" s="58" t="str" cm="1">
        <f t="array" ref="AU18">ListComments(AU3:AU17)</f>
        <v>No outages (Normal operation).</v>
      </c>
      <c r="AV18" s="58" t="str" cm="1">
        <f t="array" ref="AV18">ListComments(AV3:AV17)</f>
        <v xml:space="preserve">Wahyu Setia Djati:
Canal lining_x000D_
</v>
      </c>
      <c r="AW18" s="58" t="str" cm="1">
        <f t="array" ref="AW18">ListComments(AW3:AW17)</f>
        <v>No outages (Normal operation).</v>
      </c>
      <c r="AX18" s="58" t="str" cm="1">
        <f t="array" ref="AX18">ListComments(AX3:AX17)</f>
        <v>No outages (Normal operation).</v>
      </c>
      <c r="AY18" s="58" t="str" cm="1">
        <f t="array" ref="AY18">ListComments(AY3:AY17)</f>
        <v>No outages (Normal operation).</v>
      </c>
      <c r="AZ18" s="58" t="str" cm="1">
        <f t="array" ref="AZ18">ListComments(AZ3:AZ17)</f>
        <v>No outages (Normal operation).</v>
      </c>
      <c r="BA18" s="58" t="str" cm="1">
        <f t="array" ref="BA18">ListComments(BA3:BA17)</f>
        <v>No outages (Normal operation).</v>
      </c>
      <c r="BB18" s="58" t="str" cm="1">
        <f t="array" ref="BB18">ListComments(BB3:BB17)</f>
        <v>No outages (Normal operation).</v>
      </c>
      <c r="BC18" s="58" t="str" cm="1">
        <f t="array" ref="BC18">ListComments(BC3:BC17)</f>
        <v>No outages (Normal operation).</v>
      </c>
      <c r="BD18" s="58" t="str" cm="1">
        <f t="array" ref="BD18">ListComments(BD3:BD17)</f>
        <v>No outages (Normal operation).</v>
      </c>
      <c r="BE18" s="58" t="str" cm="1">
        <f t="array" ref="BE18">ListComments(BE3:BE17)</f>
        <v>No outages (Normal operation).</v>
      </c>
      <c r="BF18" s="58" t="str" cm="1">
        <f t="array" ref="BF18">ListComments(BF3:BF17)</f>
        <v>No outages (Normal operation).</v>
      </c>
      <c r="BG18" s="58" t="str" cm="1">
        <f t="array" ref="BG18">ListComments(BG3:BG17)</f>
        <v>No outages (Normal operation).</v>
      </c>
      <c r="BH18" s="58" t="str" cm="1">
        <f t="array" ref="BH18">ListComments(BH3:BH17)</f>
        <v>No outages (Normal operation).</v>
      </c>
      <c r="BI18" s="58" t="str" cm="1">
        <f t="array" ref="BI18">ListComments(BI3:BI17)</f>
        <v>No outages (Normal operation).</v>
      </c>
      <c r="BJ18" s="58" t="str" cm="1">
        <f t="array" ref="BJ18">ListComments(BJ3:BJ17)</f>
        <v>No outages (Normal operation).</v>
      </c>
      <c r="BK18" s="58" t="str" cm="1">
        <f t="array" ref="BK18">ListComments(BK3:BK17)</f>
        <v>No outages (Normal operation).</v>
      </c>
      <c r="BL18" s="58" t="str" cm="1">
        <f t="array" ref="BL18">ListComments(BL3:BL17)</f>
        <v>No outages (Normal operation).</v>
      </c>
      <c r="BM18" s="58" t="str" cm="1">
        <f t="array" ref="BM18">ListComments(BM3:BM17)</f>
        <v>No outages (Normal operation).</v>
      </c>
      <c r="BN18" s="58" t="str" cm="1">
        <f t="array" ref="BN18">ListComments(BN3:BN17)</f>
        <v>No outages (Normal operation).</v>
      </c>
      <c r="BO18" s="58" t="str" cm="1">
        <f t="array" ref="BO18">ListComments(BO3:BO17)</f>
        <v>No outages (Normal operation).</v>
      </c>
      <c r="BP18" s="58" t="str" cm="1">
        <f t="array" ref="BP18">ListComments(BP3:BP17)</f>
        <v>No outages (Normal operation).</v>
      </c>
      <c r="BQ18" s="58" t="str" cm="1">
        <f t="array" ref="BQ18">ListComments(BQ3:BQ17)</f>
        <v>No outages (Normal operation).</v>
      </c>
      <c r="BR18" s="58" t="str" cm="1">
        <f t="array" ref="BR18">ListComments(BR3:BR17)</f>
        <v>No outages (Normal operation).</v>
      </c>
      <c r="BS18" s="58" t="str" cm="1">
        <f t="array" ref="BS18">ListComments(BS3:BS17)</f>
        <v>No outages (Normal operation).</v>
      </c>
      <c r="BT18" s="58" t="str" cm="1">
        <f t="array" ref="BT18">ListComments(BT3:BT17)</f>
        <v>No outages (Normal operation).</v>
      </c>
      <c r="BU18" s="58" t="str" cm="1">
        <f t="array" ref="BU18">ListComments(BU3:BU17)</f>
        <v>No outages (Normal operation).</v>
      </c>
      <c r="BV18" s="58" t="str" cm="1">
        <f t="array" ref="BV18">ListComments(BV3:BV17)</f>
        <v>No outages (Normal operation).</v>
      </c>
      <c r="BW18" s="58" t="str" cm="1">
        <f t="array" ref="BW18">ListComments(BW3:BW17)</f>
        <v>No outages (Normal operation).</v>
      </c>
      <c r="BX18" s="58" t="str" cm="1">
        <f t="array" ref="BX18">ListComments(BX3:BX17)</f>
        <v>No outages (Normal operation).</v>
      </c>
      <c r="BY18" s="58" t="str" cm="1">
        <f t="array" ref="BY18">ListComments(BY3:BY17)</f>
        <v>No outages (Normal operation).</v>
      </c>
      <c r="BZ18" s="58" t="str" cm="1">
        <f t="array" ref="BZ18">ListComments(BZ3:BZ17)</f>
        <v>No outages (Normal operation).</v>
      </c>
      <c r="CA18" s="58" t="str" cm="1">
        <f t="array" ref="CA18">ListComments(CA3:CA17)</f>
        <v>No outages (Normal operation).</v>
      </c>
      <c r="CB18" s="58" t="str" cm="1">
        <f t="array" ref="CB18">ListComments(CB3:CB17)</f>
        <v>No outages (Normal operation).</v>
      </c>
      <c r="CC18" s="58" t="str" cm="1">
        <f t="array" ref="CC18">ListComments(CC3:CC17)</f>
        <v>No outages (Normal operation).</v>
      </c>
      <c r="CD18" s="58" t="str" cm="1">
        <f t="array" ref="CD18">ListComments(CD3:CD17)</f>
        <v>No outages (Normal operation).</v>
      </c>
      <c r="CE18" s="58" t="str" cm="1">
        <f t="array" ref="CE18">ListComments(CE3:CE17)</f>
        <v>No outages (Normal operation).</v>
      </c>
      <c r="CF18" s="58" t="str" cm="1">
        <f t="array" ref="CF18">ListComments(CF3:CF17)</f>
        <v>No outages (Normal operation).</v>
      </c>
      <c r="CG18" s="58" t="str" cm="1">
        <f t="array" ref="CG18">ListComments(CG3:CG17)</f>
        <v>No outages (Normal operation).</v>
      </c>
      <c r="CH18" s="58" t="str" cm="1">
        <f t="array" ref="CH18">ListComments(CH3:CH17)</f>
        <v>No outages (Normal operation).</v>
      </c>
      <c r="CI18" s="58" t="str" cm="1">
        <f t="array" ref="CI18">ListComments(CI3:CI17)</f>
        <v>No outages (Normal operation).</v>
      </c>
      <c r="CJ18" s="58" t="str" cm="1">
        <f t="array" ref="CJ18">ListComments(CJ3:CJ17)</f>
        <v>No outages (Normal operation).</v>
      </c>
      <c r="CK18" s="58" t="str" cm="1">
        <f t="array" ref="CK18">ListComments(CK3:CK17)</f>
        <v>No outages (Normal operation).</v>
      </c>
      <c r="CL18" s="58" t="str" cm="1">
        <f t="array" ref="CL18">ListComments(CL3:CL17)</f>
        <v>No outages (Normal operation).</v>
      </c>
      <c r="CM18" s="58" t="str" cm="1">
        <f t="array" ref="CM18">ListComments(CM3:CM17)</f>
        <v>No outages (Normal operation).</v>
      </c>
      <c r="CN18" s="58" t="str" cm="1">
        <f t="array" ref="CN18">ListComments(CN3:CN17)</f>
        <v>No outages (Normal operation).</v>
      </c>
      <c r="CO18" s="58" t="str" cm="1">
        <f t="array" ref="CO18">ListComments(CO3:CO17)</f>
        <v>No outages (Normal operation).</v>
      </c>
      <c r="CP18" s="58" t="str" cm="1">
        <f t="array" ref="CP18">ListComments(CP3:CP17)</f>
        <v>No outages (Normal operation).</v>
      </c>
      <c r="CQ18" s="58" t="str" cm="1">
        <f t="array" ref="CQ18">ListComments(CQ3:CQ17)</f>
        <v>No outages (Normal operation).</v>
      </c>
      <c r="CR18" s="58" t="str" cm="1">
        <f t="array" ref="CR18">ListComments(CR3:CR17)</f>
        <v>No outages (Normal operation).</v>
      </c>
      <c r="CS18" s="58" t="str" cm="1">
        <f t="array" ref="CS18">ListComments(CS3:CS17)</f>
        <v>No outages (Normal operation).</v>
      </c>
      <c r="CT18" s="58" t="str" cm="1">
        <f t="array" ref="CT18">ListComments(CT3:CT17)</f>
        <v>No outages (Normal operation).</v>
      </c>
      <c r="CU18" s="58" t="str" cm="1">
        <f t="array" ref="CU18">ListComments(CU3:CU17)</f>
        <v>No outages (Normal operation).</v>
      </c>
      <c r="CV18" s="58" t="str" cm="1">
        <f t="array" ref="CV18">ListComments(CV3:CV17)</f>
        <v>No outages (Normal operation).</v>
      </c>
      <c r="CW18" s="58" t="str" cm="1">
        <f t="array" ref="CW18">ListComments(CW3:CW17)</f>
        <v>No outages (Normal operation).</v>
      </c>
      <c r="CX18" s="58" t="str" cm="1">
        <f t="array" ref="CX18">ListComments(CX3:CX17)</f>
        <v>No outages (Normal operation).</v>
      </c>
      <c r="CY18" s="58" t="str" cm="1">
        <f t="array" ref="CY18">ListComments(CY3:CY17)</f>
        <v>No outages (Normal operation).</v>
      </c>
      <c r="CZ18" s="58" t="str" cm="1">
        <f t="array" ref="CZ18">ListComments(CZ3:CZ17)</f>
        <v>No outages (Normal operation).</v>
      </c>
      <c r="DA18" s="58" t="str" cm="1">
        <f t="array" ref="DA18">ListComments(DA3:DA17)</f>
        <v>No outages (Normal operation).</v>
      </c>
      <c r="DB18" s="58" t="str" cm="1">
        <f t="array" ref="DB18">ListComments(DB3:DB17)</f>
        <v>No outages (Normal operation).</v>
      </c>
      <c r="DC18" s="58" t="str" cm="1">
        <f t="array" ref="DC18">ListComments(DC3:DC17)</f>
        <v>No outages (Normal operation).</v>
      </c>
      <c r="DD18" s="58" t="str" cm="1">
        <f t="array" ref="DD18">ListComments(DD3:DD17)</f>
        <v>No outages (Normal operation).</v>
      </c>
      <c r="DE18" s="58" t="str" cm="1">
        <f t="array" ref="DE18">ListComments(DE3:DE17)</f>
        <v>No outages (Normal operation).</v>
      </c>
      <c r="DF18" s="58" t="str" cm="1">
        <f t="array" ref="DF18">ListComments(DF3:DF17)</f>
        <v>No outages (Normal operation).</v>
      </c>
      <c r="DG18" s="58" t="str" cm="1">
        <f t="array" ref="DG18">ListComments(DG3:DG17)</f>
        <v>No outages (Normal operation).</v>
      </c>
      <c r="DH18" s="58" t="str" cm="1">
        <f t="array" ref="DH18">ListComments(DH3:DH17)</f>
        <v>No outages (Normal operation).</v>
      </c>
      <c r="DI18" s="58" t="str" cm="1">
        <f t="array" ref="DI18">ListComments(DI3:DI17)</f>
        <v>No outages (Normal operation).</v>
      </c>
      <c r="DJ18" s="58" t="str" cm="1">
        <f t="array" ref="DJ18">ListComments(DJ3:DJ17)</f>
        <v>No outages (Normal operation).</v>
      </c>
      <c r="DK18" s="58" t="str" cm="1">
        <f t="array" ref="DK18">ListComments(DK3:DK17)</f>
        <v>No outages (Normal operation).</v>
      </c>
      <c r="DL18" s="58" t="str" cm="1">
        <f t="array" ref="DL18">ListComments(DL3:DL17)</f>
        <v>No outages (Normal operation).</v>
      </c>
      <c r="DM18" s="58" t="str" cm="1">
        <f t="array" ref="DM18">ListComments(DM3:DM17)</f>
        <v>No outages (Normal operation).</v>
      </c>
      <c r="DN18" s="58" t="str" cm="1">
        <f t="array" ref="DN18">ListComments(DN3:DN17)</f>
        <v>No outages (Normal operation).</v>
      </c>
      <c r="DO18" s="58" t="str" cm="1">
        <f t="array" ref="DO18">ListComments(DO3:DO17)</f>
        <v>No outages (Normal operation).</v>
      </c>
      <c r="DP18" s="58" t="str" cm="1">
        <f t="array" ref="DP18">ListComments(DP3:DP17)</f>
        <v>No outages (Normal operation).</v>
      </c>
      <c r="DQ18" s="58" t="str" cm="1">
        <f t="array" ref="DQ18">ListComments(DQ3:DQ17)</f>
        <v>No outages (Normal operation).</v>
      </c>
      <c r="DR18" s="58" t="str" cm="1">
        <f t="array" ref="DR18">ListComments(DR3:DR17)</f>
        <v xml:space="preserve">Wahyu Setiadjati:
LGS#1 suddenly trip by lock out relay 86E energized_x000D_
</v>
      </c>
      <c r="DS18" s="58" t="str" cm="1">
        <f t="array" ref="DS18">ListComments(DS3:DS17)</f>
        <v xml:space="preserve">Wahyu Setiadjati:
LGS#1 S/Down for check mechanism tripping breaker A1-G1 CB, excitation thyristor &amp;
control system, download data relay proteksi multilin SR489, T60 &amp; excitation prot.system, Check L/Swicth
tripping penstock_x000D_
Wahyu Setiadjati:
LGS#1 suddently trip by relay 86 E &amp; 86 T tripped._x000D_
</v>
      </c>
      <c r="DT18" s="58" t="str" cm="1">
        <f t="array" ref="DT18">ListComments(DT3:DT17)</f>
        <v>No outages (Normal operation).</v>
      </c>
      <c r="DU18" s="58" t="str" cm="1">
        <f t="array" ref="DU18">ListComments(DU3:DU17)</f>
        <v>No outages (Normal operation).</v>
      </c>
      <c r="DV18" s="58" t="str" cm="1">
        <f t="array" ref="DV18">ListComments(DV3:DV17)</f>
        <v>No outages (Normal operation).</v>
      </c>
      <c r="DW18" s="58" t="str" cm="1">
        <f t="array" ref="DW18">ListComments(DW3:DW17)</f>
        <v xml:space="preserve">Wahyu Setiadjati:
shut down as canal repair_x000D_
</v>
      </c>
      <c r="DX18" s="58" t="str" cm="1">
        <f t="array" ref="DX18">ListComments(DX3:DX17)</f>
        <v>No outages (Normal operation).</v>
      </c>
      <c r="DY18" s="58" t="str" cm="1">
        <f t="array" ref="DY18">ListComments(DY3:DY17)</f>
        <v>No outages (Normal operation).</v>
      </c>
      <c r="DZ18" s="58" t="str" cm="1">
        <f t="array" ref="DZ18">ListComments(DZ3:DZ17)</f>
        <v>No outages (Normal operation).</v>
      </c>
      <c r="EA18" s="58" t="str" cm="1">
        <f t="array" ref="EA18">ListComments(EA3:EA17)</f>
        <v>No outages (Normal operation).</v>
      </c>
      <c r="EB18" s="58" t="str" cm="1">
        <f t="array" ref="EB18">ListComments(EB3:EB17)</f>
        <v>No outages (Normal operation).</v>
      </c>
      <c r="EC18" s="58" t="str" cm="1">
        <f t="array" ref="EC18">ListComments(EC3:EC17)</f>
        <v>No outages (Normal operation).</v>
      </c>
      <c r="ED18" s="58" t="str" cm="1">
        <f t="array" ref="ED18">ListComments(ED3:ED17)</f>
        <v>No outages (Normal operation).</v>
      </c>
      <c r="EE18" s="58" t="str" cm="1">
        <f t="array" ref="EE18">ListComments(EE3:EE17)</f>
        <v>No outages (Normal operation).</v>
      </c>
      <c r="EF18" s="58" t="str" cm="1">
        <f t="array" ref="EF18">ListComments(EF3:EF17)</f>
        <v>No outages (Normal operation).</v>
      </c>
      <c r="EG18" s="58" t="str" cm="1">
        <f t="array" ref="EG18">ListComments(EG3:EG17)</f>
        <v>No outages (Normal operation).</v>
      </c>
      <c r="EH18" s="58" t="str" cm="1">
        <f t="array" ref="EH18">ListComments(EH3:EH17)</f>
        <v>No outages (Normal operation).</v>
      </c>
      <c r="EI18" s="58" t="str" cm="1">
        <f t="array" ref="EI18">ListComments(EI3:EI17)</f>
        <v>No outages (Normal operation).</v>
      </c>
      <c r="EJ18" s="58" t="str" cm="1">
        <f t="array" ref="EJ18">ListComments(EJ3:EJ17)</f>
        <v>No outages (Normal operation).</v>
      </c>
      <c r="EK18" s="58" t="str" cm="1">
        <f t="array" ref="EK18">ListComments(EK3:EK17)</f>
        <v>No outages (Normal operation).</v>
      </c>
      <c r="EL18" s="58" t="str" cm="1">
        <f t="array" ref="EL18">ListComments(EL3:EL17)</f>
        <v>No outages (Normal operation).</v>
      </c>
      <c r="EM18" s="58" t="str" cm="1">
        <f t="array" ref="EM18">ListComments(EM3:EM17)</f>
        <v>No outages (Normal operation).</v>
      </c>
      <c r="EN18" s="58" t="str" cm="1">
        <f t="array" ref="EN18">ListComments(EN3:EN17)</f>
        <v>No outages (Normal operation).</v>
      </c>
      <c r="EO18" s="58" t="str" cm="1">
        <f t="array" ref="EO18">ListComments(EO3:EO17)</f>
        <v>No outages (Normal operation).</v>
      </c>
      <c r="EP18" s="58" t="str" cm="1">
        <f t="array" ref="EP18">ListComments(EP3:EP17)</f>
        <v>No outages (Normal operation).</v>
      </c>
      <c r="EQ18" s="58" t="str" cm="1">
        <f t="array" ref="EQ18">ListComments(EQ3:EQ17)</f>
        <v>No outages (Normal operation).</v>
      </c>
      <c r="ER18" s="58" t="str" cm="1">
        <f t="array" ref="ER18">ListComments(ER3:ER17)</f>
        <v xml:space="preserve">Wahyu Setia Djati:
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moment_x000D_
</v>
      </c>
      <c r="ES18" s="58" t="str" cm="1">
        <f t="array" ref="ES18">ListComments(ES3:ES17)</f>
        <v>No outages (Normal operation).</v>
      </c>
      <c r="ET18" s="58" t="str" cm="1">
        <f t="array" ref="ET18">ListComments(ET3:ET17)</f>
        <v>No outages (Normal operation).</v>
      </c>
      <c r="EU18" s="58" t="str" cm="1">
        <f t="array" ref="EU18">ListComments(EU3:EU17)</f>
        <v>No outages (Normal operation).</v>
      </c>
      <c r="EV18" s="58" t="str" cm="1">
        <f t="array" ref="EV18">ListComments(EV3:EV17)</f>
        <v>No outages (Normal operation).</v>
      </c>
      <c r="EW18" s="58" t="str" cm="1">
        <f t="array" ref="EW18">ListComments(EW3:EW17)</f>
        <v>No outages (Normal operation).</v>
      </c>
      <c r="EX18" s="58" t="str" cm="1">
        <f t="array" ref="EX18">ListComments(EX3:EX17)</f>
        <v>No outages (Normal operation).</v>
      </c>
      <c r="EY18" s="58" t="str" cm="1">
        <f t="array" ref="EY18">ListComments(EY3:EY17)</f>
        <v>No outages (Normal operation).</v>
      </c>
      <c r="EZ18" s="58" t="str" cm="1">
        <f t="array" ref="EZ18">ListComments(EZ3:EZ17)</f>
        <v>No outages (Normal operation).</v>
      </c>
      <c r="FA18" s="58" t="str" cm="1">
        <f t="array" ref="FA18">ListComments(FA3:FA17)</f>
        <v>No outages (Normal operation).</v>
      </c>
      <c r="FB18" s="58" t="str" cm="1">
        <f t="array" ref="FB18">ListComments(FB3:FB17)</f>
        <v>No outages (Normal operation).</v>
      </c>
      <c r="FC18" s="58" t="str" cm="1">
        <f t="array" ref="FC18">ListComments(FC3:FC17)</f>
        <v>No outages (Normal operation).</v>
      </c>
      <c r="FD18" s="58" t="str" cm="1">
        <f t="array" ref="FD18">ListComments(FD3:FD17)</f>
        <v>No outages (Normal operation).</v>
      </c>
      <c r="FE18" s="58" t="str" cm="1">
        <f t="array" ref="FE18">ListComments(FE3:FE17)</f>
        <v>No outages (Normal operation).</v>
      </c>
      <c r="FF18" s="58" t="str" cm="1">
        <f t="array" ref="FF18">ListComments(FF3:FF17)</f>
        <v>No outages (Normal operation).</v>
      </c>
      <c r="FG18" s="58" t="str" cm="1">
        <f t="array" ref="FG18">ListComments(FG3:FG17)</f>
        <v>No outages (Normal operation).</v>
      </c>
      <c r="FH18" s="58" t="str" cm="1">
        <f t="array" ref="FH18">ListComments(FH3:FH17)</f>
        <v>No outages (Normal operation).</v>
      </c>
      <c r="FI18" s="58" t="str" cm="1">
        <f t="array" ref="FI18">ListComments(FI3:FI17)</f>
        <v>No outages (Normal operation).</v>
      </c>
      <c r="FJ18" s="58" t="str" cm="1">
        <f t="array" ref="FJ18">ListComments(FJ3:FJ17)</f>
        <v>No outages (Normal operation).</v>
      </c>
      <c r="FK18" s="58" t="str" cm="1">
        <f t="array" ref="FK18">ListComments(FK3:FK17)</f>
        <v>No outages (Normal operation).</v>
      </c>
      <c r="FL18" s="58" t="str" cm="1">
        <f t="array" ref="FL18">ListComments(FL3:FL17)</f>
        <v>No outages (Normal operation).</v>
      </c>
      <c r="FM18" s="58" t="str" cm="1">
        <f t="array" ref="FM18">ListComments(FM3:FM17)</f>
        <v>No outages (Normal operation).</v>
      </c>
      <c r="FN18" s="58" t="str" cm="1">
        <f t="array" ref="FN18">ListComments(FN3:FN17)</f>
        <v>No outages (Normal operation).</v>
      </c>
      <c r="FO18" s="58" t="str" cm="1">
        <f t="array" ref="FO18">ListComments(FO3:FO17)</f>
        <v>No outages (Normal operation).</v>
      </c>
      <c r="FP18" s="58" t="str" cm="1">
        <f t="array" ref="FP18">ListComments(FP3:FP17)</f>
        <v>No outages (Normal operation).</v>
      </c>
      <c r="FQ18" s="58" t="str" cm="1">
        <f t="array" ref="FQ18">ListComments(FQ3:FQ17)</f>
        <v>No outages (Normal operation).</v>
      </c>
      <c r="FR18" s="58" t="str" cm="1">
        <f t="array" ref="FR18">ListComments(FR3:FR17)</f>
        <v>No outages (Normal operation).</v>
      </c>
      <c r="FS18" s="58" t="str" cm="1">
        <f t="array" ref="FS18">ListComments(FS3:FS17)</f>
        <v xml:space="preserve">Wahyu Setia Djati:
LGS#1 put in stand by on SNL for paralell with LGS#2._x000D_
</v>
      </c>
      <c r="FT18" s="58" t="str" cm="1">
        <f t="array" ref="FT18">ListComments(FT3:FT17)</f>
        <v>No outages (Normal operation).</v>
      </c>
      <c r="FU18" s="58" t="str" cm="1">
        <f t="array" ref="FU18">ListComments(FU3:FU17)</f>
        <v>No outages (Normal operation).</v>
      </c>
      <c r="FV18" s="58" t="str" cm="1">
        <f t="array" ref="FV18">ListComments(FV3:FV17)</f>
        <v>No outages (Normal operation).</v>
      </c>
      <c r="FW18" s="58" t="str" cm="1">
        <f t="array" ref="FW18">ListComments(FW3:FW17)</f>
        <v>No outages (Normal operation).</v>
      </c>
      <c r="FX18" s="58" t="str" cm="1">
        <f t="array" ref="FX18">ListComments(FX3:FX17)</f>
        <v>No outages (Normal operation).</v>
      </c>
      <c r="FY18" s="58" t="str" cm="1">
        <f t="array" ref="FY18">ListComments(FY3:FY17)</f>
        <v>No outages (Normal operation).</v>
      </c>
      <c r="FZ18" s="58" t="str" cm="1">
        <f t="array" ref="FZ18">ListComments(FZ3:FZ17)</f>
        <v>No outages (Normal operation).</v>
      </c>
      <c r="GA18" s="58" t="str" cm="1">
        <f t="array" ref="GA18">ListComments(GA3:GA17)</f>
        <v>No outages (Normal operation).</v>
      </c>
      <c r="GB18" s="58" t="str" cm="1">
        <f t="array" ref="GB18">ListComments(GB3:GB17)</f>
        <v>No outages (Normal operation).</v>
      </c>
      <c r="GC18" s="58" t="str" cm="1">
        <f t="array" ref="GC18">ListComments(GC3:GC17)</f>
        <v xml:space="preserve">Wahyu Setia Djati:
Total Blackout_x000D_
</v>
      </c>
      <c r="GD18" s="58" t="str" cm="1">
        <f t="array" ref="GD18">ListComments(GD3:GD17)</f>
        <v>No outages (Normal operation).</v>
      </c>
      <c r="GE18" s="58" t="str" cm="1">
        <f t="array" ref="GE18">ListComments(GE3:GE17)</f>
        <v>No outages (Normal operation).</v>
      </c>
      <c r="GF18" s="58" t="str" cm="1">
        <f t="array" ref="GF18">ListComments(GF3:GF17)</f>
        <v xml:space="preserve">Wahyu Setia Djati:
LGS#1 put on standby due to prepare split to Auxiliary grid_x000D_
</v>
      </c>
      <c r="GG18" s="58" t="str" cm="1">
        <f t="array" ref="GG18">ListComments(GG3:GG17)</f>
        <v>No outages (Normal operation).</v>
      </c>
      <c r="GH18" s="58" t="str" cm="1">
        <f t="array" ref="GH18">ListComments(GH3:GH17)</f>
        <v>No outages (Normal operation).</v>
      </c>
      <c r="GI18" s="58" t="str" cm="1">
        <f t="array" ref="GI18">ListComments(GI3:GI17)</f>
        <v>No outages (Normal operation).</v>
      </c>
      <c r="GJ18" s="58" t="str" cm="1">
        <f t="array" ref="GJ18">ListComments(GJ3:GJ17)</f>
        <v>No outages (Normal operation).</v>
      </c>
      <c r="GK18" s="58" t="str" cm="1">
        <f t="array" ref="GK18">ListComments(GK3:GK17)</f>
        <v>No outages (Normal operation).</v>
      </c>
      <c r="GL18" s="58" t="str" cm="1">
        <f t="array" ref="GL18">ListComments(GL3:GL17)</f>
        <v>No outages (Normal operation).</v>
      </c>
      <c r="GM18" s="58" t="str" cm="1">
        <f t="array" ref="GM18">ListComments(GM3:GM17)</f>
        <v>No outages (Normal operation).</v>
      </c>
      <c r="GN18" s="58" t="str" cm="1">
        <f t="array" ref="GN18">ListComments(GN3:GN17)</f>
        <v xml:space="preserve">Wahyu Setia Djati:
Line#2 put off line due to prepare transfer bus from bus A21 to bus A22_x000D_
</v>
      </c>
      <c r="GO18" s="58" t="str" cm="1">
        <f t="array" ref="GO18">ListComments(GO3:GO17)</f>
        <v xml:space="preserve">Wahyu Setia Djati:
A1-G1 CB was opened. LGS#2 turn off for prepare canal s/down_x000D_
</v>
      </c>
      <c r="GP18" s="58" t="str" cm="1">
        <f t="array" ref="GP18">ListComments(GP3:GP17)</f>
        <v>No outages (Normal operation).</v>
      </c>
      <c r="GQ18" s="58" t="str" cm="1">
        <f t="array" ref="GQ18">ListComments(GQ3:GQ17)</f>
        <v>No outages (Normal operation).</v>
      </c>
      <c r="GR18" s="58" t="str" cm="1">
        <f t="array" ref="GR18">ListComments(GR3:GR17)</f>
        <v>No outages (Normal operation).</v>
      </c>
      <c r="GS18" s="58" t="str" cm="1">
        <f t="array" ref="GS18">ListComments(GS3:GS17)</f>
        <v>No outages (Normal operation).</v>
      </c>
      <c r="GT18" s="58" t="str" cm="1">
        <f t="array" ref="GT18">ListComments(GT3:GT17)</f>
        <v>No outages (Normal operation).</v>
      </c>
      <c r="GU18" s="58" t="str" cm="1">
        <f t="array" ref="GU18">ListComments(GU3:GU17)</f>
        <v>No outages (Normal operation).</v>
      </c>
      <c r="GV18" s="58" t="str" cm="1">
        <f t="array" ref="GV18">ListComments(GV3:GV17)</f>
        <v>No outages (Normal operation).</v>
      </c>
      <c r="GW18" s="58" t="str" cm="1">
        <f t="array" ref="GW18">ListComments(GW3:GW17)</f>
        <v>No outages (Normal operation).</v>
      </c>
      <c r="GX18" s="58" t="str" cm="1">
        <f t="array" ref="GX18">ListComments(GX3:GX17)</f>
        <v>No outages (Normal operation).</v>
      </c>
      <c r="GY18" s="58" t="str" cm="1">
        <f t="array" ref="GY18">ListComments(GY3:GY17)</f>
        <v>No outages (Normal operation).</v>
      </c>
      <c r="GZ18" s="58" t="str" cm="1">
        <f t="array" ref="GZ18">ListComments(GZ3:GZ17)</f>
        <v>No outages (Normal operation).</v>
      </c>
      <c r="HA18" s="58" t="str" cm="1">
        <f t="array" ref="HA18">ListComments(HA3:HA17)</f>
        <v>No outages (Normal operation).</v>
      </c>
      <c r="HB18" s="58" t="str" cm="1">
        <f t="array" ref="HB18">ListComments(HB3:HB17)</f>
        <v>No outages (Normal operation).</v>
      </c>
      <c r="HC18" s="58" t="str" cm="1">
        <f t="array" ref="HC18">ListComments(HC3:HC17)</f>
        <v>No outages (Normal operation).</v>
      </c>
      <c r="HD18" s="58" t="str" cm="1">
        <f t="array" ref="HD18">ListComments(HD3:HD17)</f>
        <v>No outages (Normal operation).</v>
      </c>
      <c r="HE18" s="58" t="str" cm="1">
        <f t="array" ref="HE18">ListComments(HE3:HE17)</f>
        <v>No outages (Normal operation).</v>
      </c>
      <c r="HF18" s="58" t="str" cm="1">
        <f t="array" ref="HF18">ListComments(HF3:HF17)</f>
        <v>No outages (Normal operation).</v>
      </c>
      <c r="HG18" s="58" t="str" cm="1">
        <f t="array" ref="HG18">ListComments(HG3:HG17)</f>
        <v>No outages (Normal operation).</v>
      </c>
      <c r="HH18" s="58" t="str" cm="1">
        <f t="array" ref="HH18">ListComments(HH3:HH17)</f>
        <v>No outages (Normal operation).</v>
      </c>
      <c r="HI18" s="58" t="str" cm="1">
        <f t="array" ref="HI18">ListComments(HI3:HI17)</f>
        <v>No outages (Normal operation).</v>
      </c>
      <c r="HJ18" s="58" t="str" cm="1">
        <f t="array" ref="HJ18">ListComments(HJ3:HJ17)</f>
        <v>No outages (Normal operation).</v>
      </c>
      <c r="HK18" s="58" t="str" cm="1">
        <f t="array" ref="HK18">ListComments(HK3:HK17)</f>
        <v xml:space="preserve">Wahyu Setia Djati:
- LGS#1 turn off for stand by due to FCE low load (low calcine, DRYER problem)._x000D_
</v>
      </c>
      <c r="HL18" s="58" t="str" cm="1">
        <f t="array" ref="HL18">ListComments(HL3:HL17)</f>
        <v>No outages (Normal operation).</v>
      </c>
      <c r="HM18" s="58" t="str" cm="1">
        <f t="array" ref="HM18">ListComments(HM3:HM17)</f>
        <v>No outages (Normal operation).</v>
      </c>
      <c r="HN18" s="58" t="str" cm="1">
        <f t="array" ref="HN18">ListComments(HN3:HN17)</f>
        <v>No outages (Normal operation).</v>
      </c>
      <c r="HO18" s="58" t="str" cm="1">
        <f t="array" ref="HO18">ListComments(HO3:HO17)</f>
        <v>No outages (Normal operation).</v>
      </c>
      <c r="HP18" s="58" t="str" cm="1">
        <f t="array" ref="HP18">ListComments(HP3:HP17)</f>
        <v>No outages (Normal operation).</v>
      </c>
      <c r="HQ18" s="58" t="str" cm="1">
        <f t="array" ref="HQ18">ListComments(HQ3:HQ17)</f>
        <v>No outages (Normal operation).</v>
      </c>
      <c r="HR18" s="58" t="str" cm="1">
        <f t="array" ref="HR18">ListComments(HR3:HR17)</f>
        <v>No outages (Normal operation).</v>
      </c>
      <c r="HS18" s="58" t="str" cm="1">
        <f t="array" ref="HS18">ListComments(HS3:HS17)</f>
        <v>No outages (Normal operation).</v>
      </c>
      <c r="HT18" s="58" t="str" cm="1">
        <f t="array" ref="HT18">ListComments(HT3:HT17)</f>
        <v>No outages (Normal operation).</v>
      </c>
      <c r="HU18" s="58" t="str" cm="1">
        <f t="array" ref="HU18">ListComments(HU3:HU17)</f>
        <v>No outages (Normal operation).</v>
      </c>
      <c r="HV18" s="58" t="str" cm="1">
        <f t="array" ref="HV18">ListComments(HV3:HV17)</f>
        <v>No outages (Normal operation).</v>
      </c>
      <c r="HW18" s="58" t="str" cm="1">
        <f t="array" ref="HW18">ListComments(HW3:HW17)</f>
        <v>No outages (Normal operation).</v>
      </c>
      <c r="HX18" s="58" t="str" cm="1">
        <f t="array" ref="HX18">ListComments(HX3:HX17)</f>
        <v>No outages (Normal operation).</v>
      </c>
      <c r="HY18" s="58" t="str" cm="1">
        <f t="array" ref="HY18">ListComments(HY3:HY17)</f>
        <v>No outages (Normal operation).</v>
      </c>
      <c r="HZ18" s="58" t="str" cm="1">
        <f t="array" ref="HZ18">ListComments(HZ3:HZ17)</f>
        <v>No outages (Normal operation).</v>
      </c>
      <c r="IA18" s="58" t="str" cm="1">
        <f t="array" ref="IA18">ListComments(IA3:IA17)</f>
        <v>No outages (Normal operation).</v>
      </c>
      <c r="IB18" s="58" t="str" cm="1">
        <f t="array" ref="IB18">ListComments(IB3:IB17)</f>
        <v>No outages (Normal operation).</v>
      </c>
      <c r="IC18" s="58" t="str" cm="1">
        <f t="array" ref="IC18">ListComments(IC3:IC17)</f>
        <v>No outages (Normal operation).</v>
      </c>
      <c r="ID18" s="58" t="str" cm="1">
        <f t="array" ref="ID18">ListComments(ID3:ID17)</f>
        <v>No outages (Normal operation).</v>
      </c>
      <c r="IE18" s="58" t="str" cm="1">
        <f t="array" ref="IE18">ListComments(IE3:IE17)</f>
        <v>No outages (Normal operation).</v>
      </c>
      <c r="IF18" s="58" t="str" cm="1">
        <f t="array" ref="IF18">ListComments(IF3:IF17)</f>
        <v>No outages (Normal operation).</v>
      </c>
      <c r="IG18" s="58" t="str" cm="1">
        <f t="array" ref="IG18">ListComments(IG3:IG17)</f>
        <v>No outages (Normal operation).</v>
      </c>
      <c r="IH18" s="58" t="str" cm="1">
        <f t="array" ref="IH18">ListComments(IH3:IH17)</f>
        <v>No outages (Normal operation).</v>
      </c>
      <c r="II18" s="58" t="str" cm="1">
        <f t="array" ref="II18">ListComments(II3:II17)</f>
        <v>No outages (Normal operation).</v>
      </c>
      <c r="IJ18" s="58" t="str" cm="1">
        <f t="array" ref="IJ18">ListComments(IJ3:IJ17)</f>
        <v>No outages (Normal operation).</v>
      </c>
      <c r="IK18" s="58" t="str" cm="1">
        <f t="array" ref="IK18">ListComments(IK3:IK17)</f>
        <v>No outages (Normal operation).</v>
      </c>
      <c r="IL18" s="58" t="str" cm="1">
        <f t="array" ref="IL18">ListComments(IL3:IL17)</f>
        <v>No outages (Normal operation).</v>
      </c>
      <c r="IM18" s="58" t="str" cm="1">
        <f t="array" ref="IM18">ListComments(IM3:IM17)</f>
        <v>No outages (Normal operation).</v>
      </c>
      <c r="IN18" s="58" t="str" cm="1">
        <f t="array" ref="IN18">ListComments(IN3:IN17)</f>
        <v>No outages (Normal operation).</v>
      </c>
      <c r="IO18" s="58" t="str" cm="1">
        <f t="array" ref="IO18">ListComments(IO3:IO17)</f>
        <v>No outages (Normal operation).</v>
      </c>
      <c r="IP18" s="58" t="str" cm="1">
        <f t="array" ref="IP18">ListComments(IP3:IP17)</f>
        <v>No outages (Normal operation).</v>
      </c>
      <c r="IQ18" s="58" t="str" cm="1">
        <f t="array" ref="IQ18">ListComments(IQ3:IQ17)</f>
        <v>No outages (Normal operation).</v>
      </c>
      <c r="IR18" s="58" t="str" cm="1">
        <f t="array" ref="IR18">ListComments(IR3:IR17)</f>
        <v>No outages (Normal operation).</v>
      </c>
      <c r="IS18" s="58" t="str" cm="1">
        <f t="array" ref="IS18">ListComments(IS3:IS17)</f>
        <v>No outages (Normal operation).</v>
      </c>
      <c r="IT18" s="58" t="str" cm="1">
        <f t="array" ref="IT18">ListComments(IT3:IT17)</f>
        <v>No outages (Normal operation).</v>
      </c>
      <c r="IU18" s="58" t="str" cm="1">
        <f t="array" ref="IU18">ListComments(IU3:IU17)</f>
        <v>No outages (Normal operation).</v>
      </c>
      <c r="IV18" s="58" t="str" cm="1">
        <f t="array" ref="IV18">ListComments(IV3:IV17)</f>
        <v>No outages (Normal operation).</v>
      </c>
      <c r="IW18" s="58" t="str" cm="1">
        <f t="array" ref="IW18">ListComments(IW3:IW17)</f>
        <v>No outages (Normal operation).</v>
      </c>
      <c r="IX18" s="58" t="str" cm="1">
        <f t="array" ref="IX18">ListComments(IX3:IX17)</f>
        <v>No outages (Normal operation).</v>
      </c>
      <c r="IY18" s="58" t="str" cm="1">
        <f t="array" ref="IY18">ListComments(IY3:IY17)</f>
        <v>No outages (Normal operation).</v>
      </c>
      <c r="IZ18" s="58" t="str" cm="1">
        <f t="array" ref="IZ18">ListComments(IZ3:IZ17)</f>
        <v>No outages (Normal operation).</v>
      </c>
      <c r="JA18" s="58" t="str" cm="1">
        <f t="array" ref="JA18">ListComments(JA3:JA17)</f>
        <v>No outages (Normal operation).</v>
      </c>
      <c r="JB18" s="58" t="str" cm="1">
        <f t="array" ref="JB18">ListComments(JB3:JB17)</f>
        <v>No outages (Normal operation).</v>
      </c>
      <c r="JC18" s="58" t="str" cm="1">
        <f t="array" ref="JC18">ListComments(JC3:JC17)</f>
        <v>No outages (Normal operation).</v>
      </c>
      <c r="JD18" s="58" t="str" cm="1">
        <f t="array" ref="JD18">ListComments(JD3:JD17)</f>
        <v>No outages (Normal operation).</v>
      </c>
      <c r="JE18" s="58" t="str" cm="1">
        <f t="array" ref="JE18">ListComments(JE3:JE17)</f>
        <v>No outages (Normal operation).</v>
      </c>
      <c r="JF18" s="58" t="str" cm="1">
        <f t="array" ref="JF18">ListComments(JF3:JF17)</f>
        <v>No outages (Normal operation).</v>
      </c>
      <c r="JG18" s="58" t="str" cm="1">
        <f t="array" ref="JG18">ListComments(JG3:JG17)</f>
        <v>No outages (Normal operation).</v>
      </c>
      <c r="JH18" s="58" t="str" cm="1">
        <f t="array" ref="JH18">ListComments(JH3:JH17)</f>
        <v>No outages (Normal operation).</v>
      </c>
      <c r="JI18" s="58" t="str" cm="1">
        <f t="array" ref="JI18">ListComments(JI3:JI17)</f>
        <v>No outages (Normal operation).</v>
      </c>
      <c r="JJ18" s="58" t="str" cm="1">
        <f t="array" ref="JJ18">ListComments(JJ3:JJ17)</f>
        <v>No outages (Normal operation).</v>
      </c>
      <c r="JK18" s="58" t="str" cm="1">
        <f t="array" ref="JK18">ListComments(JK3:JK17)</f>
        <v>No outages (Normal operation).</v>
      </c>
      <c r="JL18" s="58" t="str" cm="1">
        <f t="array" ref="JL18">ListComments(JL3:JL17)</f>
        <v>No outages (Normal operation).</v>
      </c>
      <c r="JM18" s="58" t="str" cm="1">
        <f t="array" ref="JM18">ListComments(JM3:JM17)</f>
        <v>No outages (Normal operation).</v>
      </c>
      <c r="JN18" s="58" t="str" cm="1">
        <f t="array" ref="JN18">ListComments(JN3:JN17)</f>
        <v>No outages (Normal operation).</v>
      </c>
      <c r="JO18" s="58" t="str" cm="1">
        <f t="array" ref="JO18">ListComments(JO3:JO17)</f>
        <v>No outages (Normal operation).</v>
      </c>
      <c r="JP18" s="58" t="str" cm="1">
        <f t="array" ref="JP18">ListComments(JP3:JP17)</f>
        <v>No outages (Normal operation).</v>
      </c>
      <c r="JQ18" s="58" t="str" cm="1">
        <f t="array" ref="JQ18">ListComments(JQ3:JQ17)</f>
        <v>No outages (Normal operation).</v>
      </c>
      <c r="JR18" s="58" t="str" cm="1">
        <f t="array" ref="JR18">ListComments(JR3:JR17)</f>
        <v>No outages (Normal operation).</v>
      </c>
      <c r="JS18" s="58" t="str" cm="1">
        <f t="array" ref="JS18">ListComments(JS3:JS17)</f>
        <v>No outages (Normal operation).</v>
      </c>
      <c r="JT18" s="58" t="str" cm="1">
        <f t="array" ref="JT18">ListComments(JT3:JT17)</f>
        <v>No outages (Normal operation).</v>
      </c>
      <c r="JU18" s="58" t="str" cm="1">
        <f t="array" ref="JU18">ListComments(JU3:JU17)</f>
        <v>No outages (Normal operation).</v>
      </c>
      <c r="JV18" s="58" t="str" cm="1">
        <f t="array" ref="JV18">ListComments(JV3:JV17)</f>
        <v>No outages (Normal operation).</v>
      </c>
      <c r="JW18" s="58" t="str" cm="1">
        <f t="array" ref="JW18">ListComments(JW3:JW17)</f>
        <v>No outages (Normal operation).</v>
      </c>
      <c r="JX18" s="58" t="str" cm="1">
        <f t="array" ref="JX18">ListComments(JX3:JX17)</f>
        <v>No outages (Normal operation).</v>
      </c>
      <c r="JY18" s="58" t="str" cm="1">
        <f t="array" ref="JY18">ListComments(JY3:JY17)</f>
        <v>No outages (Normal operation).</v>
      </c>
      <c r="JZ18" s="58" t="str" cm="1">
        <f t="array" ref="JZ18">ListComments(JZ3:JZ17)</f>
        <v>No outages (Normal operation).</v>
      </c>
      <c r="KA18" s="58" t="str" cm="1">
        <f t="array" ref="KA18">ListComments(KA3:KA17)</f>
        <v>No outages (Normal operation).</v>
      </c>
      <c r="KB18" s="58" t="str" cm="1">
        <f t="array" ref="KB18">ListComments(KB3:KB17)</f>
        <v xml:space="preserve">Wahyu Setia Djati:
All LGS shut down for canal repair_x000D_
</v>
      </c>
      <c r="KC18" s="58" t="str" cm="1">
        <f t="array" ref="KC18">ListComments(KC3:KC17)</f>
        <v>No outages (Normal operation).</v>
      </c>
      <c r="KD18" s="58" t="str" cm="1">
        <f t="array" ref="KD18">ListComments(KD3:KD17)</f>
        <v>No outages (Normal operation).</v>
      </c>
      <c r="KE18" s="58" t="str" cm="1">
        <f t="array" ref="KE18">ListComments(KE3:KE17)</f>
        <v>No outages (Normal operation).</v>
      </c>
      <c r="KF18" s="58" t="str" cm="1">
        <f t="array" ref="KF18">ListComments(KF3:KF17)</f>
        <v>No outages (Normal operation).</v>
      </c>
      <c r="KG18" s="58" t="str" cm="1">
        <f t="array" ref="KG18">ListComments(KG3:KG17)</f>
        <v>No outages (Normal operation).</v>
      </c>
      <c r="KH18" s="58" t="str" cm="1">
        <f t="array" ref="KH18">ListComments(KH3:KH17)</f>
        <v>No outages (Normal operation).</v>
      </c>
      <c r="KI18" s="58" t="str" cm="1">
        <f t="array" ref="KI18">ListComments(KI3:KI17)</f>
        <v>No outages (Normal operation).</v>
      </c>
      <c r="KJ18" s="58" t="str" cm="1">
        <f t="array" ref="KJ18">ListComments(KJ3:KJ17)</f>
        <v>No outages (Normal operation).</v>
      </c>
      <c r="KK18" s="58" t="str" cm="1">
        <f t="array" ref="KK18">ListComments(KK3:KK17)</f>
        <v>No outages (Normal operation).</v>
      </c>
      <c r="KL18" s="58" t="str" cm="1">
        <f t="array" ref="KL18">ListComments(KL3:KL17)</f>
        <v>No outages (Normal operation).</v>
      </c>
      <c r="KM18" s="58" t="str" cm="1">
        <f t="array" ref="KM18">ListComments(KM3:KM17)</f>
        <v>No outages (Normal operation).</v>
      </c>
      <c r="KN18" s="58" t="str" cm="1">
        <f t="array" ref="KN18">ListComments(KN3:KN17)</f>
        <v>No outages (Normal operation).</v>
      </c>
      <c r="KO18" s="58" t="str" cm="1">
        <f t="array" ref="KO18">ListComments(KO3:KO17)</f>
        <v>No outages (Normal operation).</v>
      </c>
      <c r="KP18" s="58" t="str" cm="1">
        <f t="array" ref="KP18">ListComments(KP3:KP17)</f>
        <v>No outages (Normal operation).</v>
      </c>
      <c r="KQ18" s="58" t="str" cm="1">
        <f t="array" ref="KQ18">ListComments(KQ3:KQ17)</f>
        <v>No outages (Normal operation).</v>
      </c>
      <c r="KR18" s="58" t="str" cm="1">
        <f t="array" ref="KR18">ListComments(KR3:KR17)</f>
        <v>No outages (Normal operation).</v>
      </c>
      <c r="KS18" s="58" t="str" cm="1">
        <f t="array" ref="KS18">ListComments(KS3:KS17)</f>
        <v>No outages (Normal operation).</v>
      </c>
      <c r="KT18" s="58" t="str" cm="1">
        <f t="array" ref="KT18">ListComments(KT3:KT17)</f>
        <v>No outages (Normal operation).</v>
      </c>
      <c r="KU18" s="58" t="str" cm="1">
        <f t="array" ref="KU18">ListComments(KU3:KU17)</f>
        <v>No outages (Normal operation).</v>
      </c>
      <c r="KV18" s="58" t="str" cm="1">
        <f t="array" ref="KV18">ListComments(KV3:KV17)</f>
        <v>No outages (Normal operation).</v>
      </c>
      <c r="KW18" s="58" t="str" cm="1">
        <f t="array" ref="KW18">ListComments(KW3:KW17)</f>
        <v>No outages (Normal operation).</v>
      </c>
      <c r="KX18" s="58" t="str" cm="1">
        <f t="array" ref="KX18">ListComments(KX3:KX17)</f>
        <v>No outages (Normal operation).</v>
      </c>
      <c r="KY18" s="58" t="str" cm="1">
        <f t="array" ref="KY18">ListComments(KY3:KY17)</f>
        <v>No outages (Normal operation).</v>
      </c>
      <c r="KZ18" s="58" t="str" cm="1">
        <f t="array" ref="KZ18">ListComments(KZ3:KZ17)</f>
        <v>No outages (Normal operation).</v>
      </c>
      <c r="LA18" s="58" t="str" cm="1">
        <f t="array" ref="LA18">ListComments(LA3:LA17)</f>
        <v>No outages (Normal operation).</v>
      </c>
      <c r="LB18" s="58" t="str" cm="1">
        <f t="array" ref="LB18">ListComments(LB3:LB17)</f>
        <v>No outages (Normal operation).</v>
      </c>
      <c r="LC18" s="58" t="str" cm="1">
        <f t="array" ref="LC18">ListComments(LC3:LC17)</f>
        <v>No outages (Normal operation).</v>
      </c>
      <c r="LD18" s="58" t="str" cm="1">
        <f t="array" ref="LD18">ListComments(LD3:LD17)</f>
        <v>No outages (Normal operation).</v>
      </c>
      <c r="LE18" s="58" t="str" cm="1">
        <f t="array" ref="LE18">ListComments(LE3:LE17)</f>
        <v>No outages (Normal operation).</v>
      </c>
      <c r="LF18" s="58" t="str" cm="1">
        <f t="array" ref="LF18">ListComments(LF3:LF17)</f>
        <v>No outages (Normal operation).</v>
      </c>
      <c r="LG18" s="58" t="str" cm="1">
        <f t="array" ref="LG18">ListComments(LG3:LG17)</f>
        <v>No outages (Normal operation).</v>
      </c>
      <c r="LH18" s="58" t="str" cm="1">
        <f t="array" ref="LH18">ListComments(LH3:LH17)</f>
        <v>No outages (Normal operation).</v>
      </c>
      <c r="LI18" s="58" t="str" cm="1">
        <f t="array" ref="LI18">ListComments(LI3:LI17)</f>
        <v>No outages (Normal operation).</v>
      </c>
      <c r="LJ18" s="58" t="str" cm="1">
        <f t="array" ref="LJ18">ListComments(LJ3:LJ17)</f>
        <v>No outages (Normal operation).</v>
      </c>
      <c r="LK18" s="58" t="str" cm="1">
        <f t="array" ref="LK18">ListComments(LK3:LK17)</f>
        <v>No outages (Normal operation).</v>
      </c>
      <c r="LL18" s="58" t="str" cm="1">
        <f t="array" ref="LL18">ListComments(LL3:LL17)</f>
        <v>No outages (Normal operation).</v>
      </c>
      <c r="LM18" s="58" t="str" cm="1">
        <f t="array" ref="LM18">ListComments(LM3:LM17)</f>
        <v>No outages (Normal operation).</v>
      </c>
      <c r="LN18" s="58" t="str" cm="1">
        <f t="array" ref="LN18">ListComments(LN3:LN17)</f>
        <v>No outages (Normal operation).</v>
      </c>
      <c r="LO18" s="58" t="str" cm="1">
        <f t="array" ref="LO18">ListComments(LO3:LO17)</f>
        <v>No outages (Normal operation).</v>
      </c>
      <c r="LP18" s="58" t="str" cm="1">
        <f t="array" ref="LP18">ListComments(LP3:LP17)</f>
        <v>No outages (Normal operation).</v>
      </c>
      <c r="LQ18" s="58" t="str" cm="1">
        <f t="array" ref="LQ18">ListComments(LQ3:LQ17)</f>
        <v>No outages (Normal operation).</v>
      </c>
      <c r="LR18" s="58" t="str" cm="1">
        <f t="array" ref="LR18">ListComments(LR3:LR17)</f>
        <v>No outages (Normal operation).</v>
      </c>
      <c r="LS18" s="58" t="str" cm="1">
        <f t="array" ref="LS18">ListComments(LS3:LS17)</f>
        <v>No outages (Normal operation).</v>
      </c>
      <c r="LT18" s="58" t="str" cm="1">
        <f t="array" ref="LT18">ListComments(LT3:LT17)</f>
        <v>No outages (Normal operation).</v>
      </c>
      <c r="LU18" s="58" t="str" cm="1">
        <f t="array" ref="LU18">ListComments(LU3:LU17)</f>
        <v>No outages (Normal operation).</v>
      </c>
      <c r="LV18" s="58" t="str" cm="1">
        <f t="array" ref="LV18">ListComments(LV3:LV17)</f>
        <v>No outages (Normal operation).</v>
      </c>
      <c r="LW18" s="58" t="str" cm="1">
        <f t="array" ref="LW18">ListComments(LW3:LW17)</f>
        <v>No outages (Normal operation).</v>
      </c>
      <c r="LX18" s="58" t="str" cm="1">
        <f t="array" ref="LX18">ListComments(LX3:LX17)</f>
        <v>No outages (Normal operation).</v>
      </c>
      <c r="LY18" s="58" t="str" cm="1">
        <f t="array" ref="LY18">ListComments(LY3:LY17)</f>
        <v>No outages (Normal operation).</v>
      </c>
      <c r="LZ18" s="58" t="str" cm="1">
        <f t="array" ref="LZ18">ListComments(LZ3:LZ17)</f>
        <v>No outages (Normal operation).</v>
      </c>
      <c r="MA18" s="58" t="str" cm="1">
        <f t="array" ref="MA18">ListComments(MA3:MA17)</f>
        <v>No outages (Normal operation).</v>
      </c>
      <c r="MB18" s="58" t="str" cm="1">
        <f t="array" ref="MB18">ListComments(MB3:MB17)</f>
        <v>No outages (Normal operation).</v>
      </c>
      <c r="MC18" s="58" t="str" cm="1">
        <f t="array" ref="MC18">ListComments(MC3:MC17)</f>
        <v>No outages (Normal operation).</v>
      </c>
      <c r="MD18" s="58" t="str" cm="1">
        <f t="array" ref="MD18">ListComments(MD3:MD17)</f>
        <v>No outages (Normal operation).</v>
      </c>
      <c r="ME18" s="58" t="str" cm="1">
        <f t="array" ref="ME18">ListComments(ME3:ME17)</f>
        <v xml:space="preserve">Wahyu Setia Djati:
LGS#1 put in SNL for prepare split to FCE’s grid._x000D_
</v>
      </c>
      <c r="MF18" s="58" t="str" cm="1">
        <f t="array" ref="MF18">ListComments(MF3:MF17)</f>
        <v xml:space="preserve">Wahyu Setia Djati:
LGS#1 shut down 20 hrs for Turbine Inspection by VOITH for 22 hours &amp; General PM Check during FCE#3 PM check 10 hrs._x000D_
</v>
      </c>
      <c r="MG18" s="58" t="str" cm="1">
        <f t="array" ref="MG18">ListComments(MG3:MG17)</f>
        <v>No outages (Normal operation).</v>
      </c>
      <c r="MH18" s="58" t="str" cm="1">
        <f t="array" ref="MH18">ListComments(MH3:MH17)</f>
        <v>No outages (Normal operation).</v>
      </c>
      <c r="MI18" s="58" t="str" cm="1">
        <f t="array" ref="MI18">ListComments(MI3:MI17)</f>
        <v>No outages (Normal operation).</v>
      </c>
      <c r="MJ18" s="58" t="str" cm="1">
        <f t="array" ref="MJ18">ListComments(MJ3:MJ17)</f>
        <v>No outages (Normal operation).</v>
      </c>
      <c r="MK18" s="58" t="str" cm="1">
        <f t="array" ref="MK18">ListComments(MK3:MK17)</f>
        <v>No outages (Normal operation).</v>
      </c>
      <c r="ML18" s="58" t="str" cm="1">
        <f t="array" ref="ML18">ListComments(ML3:ML17)</f>
        <v>No outages (Normal operation).</v>
      </c>
      <c r="MM18" s="58" t="str" cm="1">
        <f t="array" ref="MM18">ListComments(MM3:MM17)</f>
        <v>No outages (Normal operation).</v>
      </c>
      <c r="MN18" s="58" t="str" cm="1">
        <f t="array" ref="MN18">ListComments(MN3:MN17)</f>
        <v>No outages (Normal operation).</v>
      </c>
      <c r="MO18" s="58" t="str" cm="1">
        <f t="array" ref="MO18">ListComments(MO3:MO17)</f>
        <v>No outages (Normal operation).</v>
      </c>
      <c r="MP18" s="58" t="str" cm="1">
        <f t="array" ref="MP18">ListComments(MP3:MP17)</f>
        <v>No outages (Normal operation).</v>
      </c>
      <c r="MQ18" s="58" t="str" cm="1">
        <f t="array" ref="MQ18">ListComments(MQ3:MQ17)</f>
        <v>No outages (Normal operation).</v>
      </c>
      <c r="MR18" s="58" t="str" cm="1">
        <f t="array" ref="MR18">ListComments(MR3:MR17)</f>
        <v>No outages (Normal operation).</v>
      </c>
      <c r="MS18" s="58" t="str" cm="1">
        <f t="array" ref="MS18">ListComments(MS3:MS17)</f>
        <v>No outages (Normal operation).</v>
      </c>
      <c r="MT18" s="58" t="str" cm="1">
        <f t="array" ref="MT18">ListComments(MT3:MT17)</f>
        <v>No outages (Normal operation).</v>
      </c>
      <c r="MU18" s="58" t="str" cm="1">
        <f t="array" ref="MU18">ListComments(MU3:MU17)</f>
        <v>No outages (Normal operation).</v>
      </c>
      <c r="MV18" s="58" t="str" cm="1">
        <f t="array" ref="MV18">ListComments(MV3:MV17)</f>
        <v>No outages (Normal operation).</v>
      </c>
      <c r="MW18" s="58" t="str" cm="1">
        <f t="array" ref="MW18">ListComments(MW3:MW17)</f>
        <v>No outages (Normal operation).</v>
      </c>
      <c r="MX18" s="58" t="str" cm="1">
        <f t="array" ref="MX18">ListComments(MX3:MX17)</f>
        <v>No outages (Normal operation).</v>
      </c>
      <c r="MY18" s="58" t="str" cm="1">
        <f t="array" ref="MY18">ListComments(MY3:MY17)</f>
        <v>No outages (Normal operation).</v>
      </c>
      <c r="MZ18" s="58" t="str" cm="1">
        <f t="array" ref="MZ18">ListComments(MZ3:MZ17)</f>
        <v>No outages (Normal operation).</v>
      </c>
      <c r="NA18" s="58" t="str" cm="1">
        <f t="array" ref="NA18">ListComments(NA3:NA17)</f>
        <v>No outages (Normal operation).</v>
      </c>
      <c r="NB18" s="58" t="str" cm="1">
        <f t="array" ref="NB18">ListComments(NB3:NB17)</f>
        <v xml:space="preserve">Wahyu Setia Djati:
LGS#1 S/Down for check level oil UGB &amp; sensor Oil-Water Contamination._x000D_
</v>
      </c>
    </row>
    <row r="19" spans="1:366" x14ac:dyDescent="0.2">
      <c r="A19" s="41"/>
      <c r="B19" s="1" t="s">
        <v>15</v>
      </c>
      <c r="C19" s="25">
        <f t="shared" ref="C19:BN19" si="443">IF(C13=0,C12,((C4-C5-C7-C8-C6)/C4)/C13)</f>
        <v>1</v>
      </c>
      <c r="D19" s="25">
        <f t="shared" si="443"/>
        <v>1</v>
      </c>
      <c r="E19" s="25">
        <f t="shared" si="443"/>
        <v>1</v>
      </c>
      <c r="F19" s="25">
        <f t="shared" si="443"/>
        <v>1</v>
      </c>
      <c r="G19" s="25">
        <f t="shared" si="443"/>
        <v>1</v>
      </c>
      <c r="H19" s="25">
        <f t="shared" si="443"/>
        <v>1</v>
      </c>
      <c r="I19" s="45">
        <f t="shared" si="443"/>
        <v>1</v>
      </c>
      <c r="J19" s="25">
        <f t="shared" si="443"/>
        <v>1</v>
      </c>
      <c r="K19" s="25">
        <f t="shared" si="443"/>
        <v>1</v>
      </c>
      <c r="L19" s="25">
        <f t="shared" si="443"/>
        <v>1</v>
      </c>
      <c r="M19" s="25">
        <f t="shared" si="443"/>
        <v>0.9966666666666667</v>
      </c>
      <c r="N19" s="25">
        <f t="shared" si="443"/>
        <v>1</v>
      </c>
      <c r="O19" s="25">
        <f t="shared" si="443"/>
        <v>0.99250000000000005</v>
      </c>
      <c r="P19" s="45">
        <f t="shared" si="443"/>
        <v>1</v>
      </c>
      <c r="Q19" s="25">
        <f t="shared" si="443"/>
        <v>1</v>
      </c>
      <c r="R19" s="25">
        <f t="shared" si="443"/>
        <v>1</v>
      </c>
      <c r="S19" s="25">
        <f t="shared" si="443"/>
        <v>1</v>
      </c>
      <c r="T19" s="25">
        <f t="shared" si="443"/>
        <v>1</v>
      </c>
      <c r="U19" s="25">
        <f t="shared" si="443"/>
        <v>1</v>
      </c>
      <c r="V19" s="25">
        <f t="shared" si="443"/>
        <v>1</v>
      </c>
      <c r="W19" s="45">
        <f t="shared" si="443"/>
        <v>1</v>
      </c>
      <c r="X19" s="25">
        <f t="shared" si="443"/>
        <v>1</v>
      </c>
      <c r="Y19" s="25">
        <f t="shared" si="443"/>
        <v>1</v>
      </c>
      <c r="Z19" s="25">
        <f t="shared" si="443"/>
        <v>1</v>
      </c>
      <c r="AA19" s="25">
        <f t="shared" si="443"/>
        <v>1</v>
      </c>
      <c r="AB19" s="25">
        <f t="shared" si="443"/>
        <v>1</v>
      </c>
      <c r="AC19" s="25">
        <f t="shared" si="443"/>
        <v>1</v>
      </c>
      <c r="AD19" s="45">
        <f t="shared" si="443"/>
        <v>1</v>
      </c>
      <c r="AE19" s="25">
        <f t="shared" si="443"/>
        <v>1</v>
      </c>
      <c r="AF19" s="25">
        <f t="shared" si="443"/>
        <v>1</v>
      </c>
      <c r="AG19" s="25">
        <f t="shared" si="443"/>
        <v>1</v>
      </c>
      <c r="AH19" s="25">
        <f t="shared" si="443"/>
        <v>1</v>
      </c>
      <c r="AI19" s="25">
        <f t="shared" si="443"/>
        <v>1</v>
      </c>
      <c r="AJ19" s="25">
        <f t="shared" si="443"/>
        <v>1</v>
      </c>
      <c r="AK19" s="45">
        <f t="shared" si="443"/>
        <v>1</v>
      </c>
      <c r="AL19" s="25">
        <f t="shared" si="443"/>
        <v>0.98333333333333339</v>
      </c>
      <c r="AM19" s="25">
        <f t="shared" si="443"/>
        <v>1</v>
      </c>
      <c r="AN19" s="25">
        <f t="shared" si="443"/>
        <v>1</v>
      </c>
      <c r="AO19" s="25">
        <f t="shared" si="443"/>
        <v>1</v>
      </c>
      <c r="AP19" s="25">
        <f t="shared" si="443"/>
        <v>1</v>
      </c>
      <c r="AQ19" s="25">
        <f t="shared" si="443"/>
        <v>1</v>
      </c>
      <c r="AR19" s="45">
        <f t="shared" si="443"/>
        <v>1</v>
      </c>
      <c r="AS19" s="25">
        <f t="shared" si="443"/>
        <v>1</v>
      </c>
      <c r="AT19" s="25">
        <f t="shared" si="443"/>
        <v>1</v>
      </c>
      <c r="AU19" s="25">
        <f t="shared" si="443"/>
        <v>1</v>
      </c>
      <c r="AV19" s="25">
        <f t="shared" si="443"/>
        <v>0.27083333333333331</v>
      </c>
      <c r="AW19" s="25">
        <f t="shared" si="443"/>
        <v>0</v>
      </c>
      <c r="AX19" s="25">
        <f t="shared" si="443"/>
        <v>0</v>
      </c>
      <c r="AY19" s="45">
        <f t="shared" si="443"/>
        <v>0</v>
      </c>
      <c r="AZ19" s="25">
        <f t="shared" si="443"/>
        <v>0</v>
      </c>
      <c r="BA19" s="25">
        <f t="shared" si="443"/>
        <v>0</v>
      </c>
      <c r="BB19" s="25">
        <f t="shared" si="443"/>
        <v>0</v>
      </c>
      <c r="BC19" s="25">
        <f t="shared" si="443"/>
        <v>0</v>
      </c>
      <c r="BD19" s="25">
        <f t="shared" si="443"/>
        <v>0</v>
      </c>
      <c r="BE19" s="25">
        <f t="shared" si="443"/>
        <v>0</v>
      </c>
      <c r="BF19" s="45">
        <f t="shared" si="443"/>
        <v>0</v>
      </c>
      <c r="BG19" s="25">
        <f t="shared" si="443"/>
        <v>0</v>
      </c>
      <c r="BH19" s="25">
        <f t="shared" si="443"/>
        <v>0</v>
      </c>
      <c r="BI19" s="25">
        <f t="shared" si="443"/>
        <v>0</v>
      </c>
      <c r="BJ19" s="25">
        <f t="shared" si="443"/>
        <v>0</v>
      </c>
      <c r="BK19" s="25">
        <f t="shared" si="443"/>
        <v>0</v>
      </c>
      <c r="BL19" s="25">
        <f t="shared" si="443"/>
        <v>0</v>
      </c>
      <c r="BM19" s="45">
        <f t="shared" si="443"/>
        <v>0</v>
      </c>
      <c r="BN19" s="25">
        <f t="shared" si="443"/>
        <v>0</v>
      </c>
      <c r="BO19" s="25">
        <f t="shared" ref="BO19:DZ19" si="444">IF(BO13=0,BO12,((BO4-BO5-BO7-BO8-BO6)/BO4)/BO13)</f>
        <v>0</v>
      </c>
      <c r="BP19" s="25">
        <f t="shared" si="444"/>
        <v>0</v>
      </c>
      <c r="BQ19" s="25">
        <f t="shared" si="444"/>
        <v>0</v>
      </c>
      <c r="BR19" s="25">
        <f t="shared" si="444"/>
        <v>0</v>
      </c>
      <c r="BS19" s="25">
        <f t="shared" si="444"/>
        <v>0</v>
      </c>
      <c r="BT19" s="45">
        <f t="shared" si="444"/>
        <v>0</v>
      </c>
      <c r="BU19" s="25">
        <f t="shared" si="444"/>
        <v>0</v>
      </c>
      <c r="BV19" s="25">
        <f t="shared" si="444"/>
        <v>0</v>
      </c>
      <c r="BW19" s="25">
        <f t="shared" si="444"/>
        <v>0</v>
      </c>
      <c r="BX19" s="25">
        <f t="shared" si="444"/>
        <v>0</v>
      </c>
      <c r="BY19" s="25">
        <f t="shared" si="444"/>
        <v>0</v>
      </c>
      <c r="BZ19" s="25">
        <f t="shared" si="444"/>
        <v>0</v>
      </c>
      <c r="CA19" s="45">
        <f t="shared" si="444"/>
        <v>0</v>
      </c>
      <c r="CB19" s="25">
        <f t="shared" si="444"/>
        <v>0</v>
      </c>
      <c r="CC19" s="25">
        <f t="shared" si="444"/>
        <v>0</v>
      </c>
      <c r="CD19" s="25">
        <f t="shared" si="444"/>
        <v>0</v>
      </c>
      <c r="CE19" s="25">
        <f t="shared" si="444"/>
        <v>0</v>
      </c>
      <c r="CF19" s="25">
        <f t="shared" si="444"/>
        <v>0</v>
      </c>
      <c r="CG19" s="25">
        <f t="shared" si="444"/>
        <v>0</v>
      </c>
      <c r="CH19" s="45">
        <f t="shared" si="444"/>
        <v>0</v>
      </c>
      <c r="CI19" s="25">
        <f t="shared" si="444"/>
        <v>0</v>
      </c>
      <c r="CJ19" s="25">
        <f t="shared" si="444"/>
        <v>0</v>
      </c>
      <c r="CK19" s="25">
        <f t="shared" si="444"/>
        <v>0</v>
      </c>
      <c r="CL19" s="25">
        <f t="shared" si="444"/>
        <v>0</v>
      </c>
      <c r="CM19" s="25">
        <f t="shared" si="444"/>
        <v>0</v>
      </c>
      <c r="CN19" s="25">
        <f t="shared" si="444"/>
        <v>0</v>
      </c>
      <c r="CO19" s="45">
        <f t="shared" si="444"/>
        <v>0</v>
      </c>
      <c r="CP19" s="25">
        <f t="shared" si="444"/>
        <v>0</v>
      </c>
      <c r="CQ19" s="25">
        <f t="shared" si="444"/>
        <v>0</v>
      </c>
      <c r="CR19" s="25">
        <f t="shared" si="444"/>
        <v>0</v>
      </c>
      <c r="CS19" s="25">
        <f t="shared" si="444"/>
        <v>0</v>
      </c>
      <c r="CT19" s="25">
        <f t="shared" si="444"/>
        <v>0</v>
      </c>
      <c r="CU19" s="25">
        <f t="shared" si="444"/>
        <v>0</v>
      </c>
      <c r="CV19" s="45">
        <f t="shared" si="444"/>
        <v>0</v>
      </c>
      <c r="CW19" s="25">
        <f t="shared" si="444"/>
        <v>0</v>
      </c>
      <c r="CX19" s="25">
        <f t="shared" si="444"/>
        <v>0</v>
      </c>
      <c r="CY19" s="25">
        <f t="shared" si="444"/>
        <v>0</v>
      </c>
      <c r="CZ19" s="25">
        <f t="shared" si="444"/>
        <v>0</v>
      </c>
      <c r="DA19" s="25">
        <f t="shared" si="444"/>
        <v>0</v>
      </c>
      <c r="DB19" s="25">
        <f t="shared" si="444"/>
        <v>0</v>
      </c>
      <c r="DC19" s="45">
        <f t="shared" si="444"/>
        <v>0</v>
      </c>
      <c r="DD19" s="25">
        <f t="shared" si="444"/>
        <v>0</v>
      </c>
      <c r="DE19" s="25">
        <f t="shared" si="444"/>
        <v>0</v>
      </c>
      <c r="DF19" s="25">
        <f t="shared" si="444"/>
        <v>0</v>
      </c>
      <c r="DG19" s="25">
        <f t="shared" si="444"/>
        <v>0</v>
      </c>
      <c r="DH19" s="25">
        <f t="shared" si="444"/>
        <v>0</v>
      </c>
      <c r="DI19" s="25">
        <f t="shared" si="444"/>
        <v>0</v>
      </c>
      <c r="DJ19" s="45">
        <f t="shared" si="444"/>
        <v>0</v>
      </c>
      <c r="DK19" s="25">
        <f t="shared" si="444"/>
        <v>0</v>
      </c>
      <c r="DL19" s="25">
        <f t="shared" si="444"/>
        <v>7.1666666666666615E-2</v>
      </c>
      <c r="DM19" s="25">
        <f t="shared" si="444"/>
        <v>1</v>
      </c>
      <c r="DN19" s="25">
        <f t="shared" si="444"/>
        <v>1</v>
      </c>
      <c r="DO19" s="25">
        <f t="shared" si="444"/>
        <v>1</v>
      </c>
      <c r="DP19" s="25">
        <f t="shared" si="444"/>
        <v>1</v>
      </c>
      <c r="DQ19" s="45">
        <f t="shared" si="444"/>
        <v>1</v>
      </c>
      <c r="DR19" s="25">
        <f t="shared" si="444"/>
        <v>0.98625000000000007</v>
      </c>
      <c r="DS19" s="25">
        <f t="shared" si="444"/>
        <v>0.75125000000000008</v>
      </c>
      <c r="DT19" s="25">
        <f t="shared" si="444"/>
        <v>1</v>
      </c>
      <c r="DU19" s="25">
        <f t="shared" si="444"/>
        <v>1</v>
      </c>
      <c r="DV19" s="25">
        <f t="shared" si="444"/>
        <v>1</v>
      </c>
      <c r="DW19" s="25">
        <f t="shared" si="444"/>
        <v>0.32777777777777778</v>
      </c>
      <c r="DX19" s="45">
        <f t="shared" si="444"/>
        <v>0.85083333333333344</v>
      </c>
      <c r="DY19" s="25">
        <f t="shared" si="444"/>
        <v>1</v>
      </c>
      <c r="DZ19" s="25">
        <f t="shared" si="444"/>
        <v>1</v>
      </c>
      <c r="EA19" s="25">
        <f t="shared" ref="EA19:GL19" si="445">IF(EA13=0,EA12,((EA4-EA5-EA7-EA8-EA6)/EA4)/EA13)</f>
        <v>1</v>
      </c>
      <c r="EB19" s="25">
        <f t="shared" si="445"/>
        <v>1</v>
      </c>
      <c r="EC19" s="25">
        <f t="shared" si="445"/>
        <v>1</v>
      </c>
      <c r="ED19" s="25">
        <f t="shared" si="445"/>
        <v>1</v>
      </c>
      <c r="EE19" s="45">
        <f t="shared" si="445"/>
        <v>1</v>
      </c>
      <c r="EF19" s="25">
        <f t="shared" si="445"/>
        <v>1</v>
      </c>
      <c r="EG19" s="25">
        <f t="shared" si="445"/>
        <v>1</v>
      </c>
      <c r="EH19" s="25">
        <f t="shared" si="445"/>
        <v>1</v>
      </c>
      <c r="EI19" s="25">
        <f t="shared" si="445"/>
        <v>1</v>
      </c>
      <c r="EJ19" s="25">
        <f t="shared" si="445"/>
        <v>1</v>
      </c>
      <c r="EK19" s="25">
        <f t="shared" si="445"/>
        <v>1</v>
      </c>
      <c r="EL19" s="45">
        <f t="shared" si="445"/>
        <v>1</v>
      </c>
      <c r="EM19" s="25">
        <f t="shared" si="445"/>
        <v>1</v>
      </c>
      <c r="EN19" s="25">
        <f t="shared" si="445"/>
        <v>1</v>
      </c>
      <c r="EO19" s="25">
        <f t="shared" si="445"/>
        <v>1</v>
      </c>
      <c r="EP19" s="25">
        <f t="shared" si="445"/>
        <v>1</v>
      </c>
      <c r="EQ19" s="25">
        <f t="shared" si="445"/>
        <v>1</v>
      </c>
      <c r="ER19" s="25">
        <f t="shared" si="445"/>
        <v>0.91583333333333339</v>
      </c>
      <c r="ES19" s="45">
        <f t="shared" si="445"/>
        <v>1</v>
      </c>
      <c r="ET19" s="25">
        <f t="shared" si="445"/>
        <v>1</v>
      </c>
      <c r="EU19" s="25">
        <f t="shared" si="445"/>
        <v>1</v>
      </c>
      <c r="EV19" s="25">
        <f t="shared" si="445"/>
        <v>1</v>
      </c>
      <c r="EW19" s="25">
        <f t="shared" si="445"/>
        <v>1</v>
      </c>
      <c r="EX19" s="25">
        <f t="shared" si="445"/>
        <v>1</v>
      </c>
      <c r="EY19" s="25">
        <f t="shared" si="445"/>
        <v>1</v>
      </c>
      <c r="EZ19" s="45">
        <f t="shared" si="445"/>
        <v>1</v>
      </c>
      <c r="FA19" s="25">
        <f t="shared" si="445"/>
        <v>1</v>
      </c>
      <c r="FB19" s="25">
        <f t="shared" si="445"/>
        <v>1</v>
      </c>
      <c r="FC19" s="25">
        <f t="shared" si="445"/>
        <v>1</v>
      </c>
      <c r="FD19" s="25">
        <f t="shared" si="445"/>
        <v>1</v>
      </c>
      <c r="FE19" s="25">
        <f t="shared" si="445"/>
        <v>1</v>
      </c>
      <c r="FF19" s="25">
        <f t="shared" si="445"/>
        <v>1</v>
      </c>
      <c r="FG19" s="45">
        <f t="shared" si="445"/>
        <v>1</v>
      </c>
      <c r="FH19" s="25">
        <f t="shared" si="445"/>
        <v>1</v>
      </c>
      <c r="FI19" s="25">
        <f t="shared" si="445"/>
        <v>1</v>
      </c>
      <c r="FJ19" s="25">
        <f t="shared" si="445"/>
        <v>1</v>
      </c>
      <c r="FK19" s="25">
        <f t="shared" si="445"/>
        <v>1</v>
      </c>
      <c r="FL19" s="25">
        <f t="shared" si="445"/>
        <v>1</v>
      </c>
      <c r="FM19" s="25">
        <f t="shared" si="445"/>
        <v>1</v>
      </c>
      <c r="FN19" s="45">
        <f t="shared" si="445"/>
        <v>1</v>
      </c>
      <c r="FO19" s="25">
        <f t="shared" si="445"/>
        <v>1</v>
      </c>
      <c r="FP19" s="25">
        <f t="shared" si="445"/>
        <v>1</v>
      </c>
      <c r="FQ19" s="25">
        <f t="shared" si="445"/>
        <v>1</v>
      </c>
      <c r="FR19" s="25">
        <f t="shared" si="445"/>
        <v>1</v>
      </c>
      <c r="FS19" s="25">
        <f t="shared" si="445"/>
        <v>0.99791666666666667</v>
      </c>
      <c r="FT19" s="25">
        <f t="shared" si="445"/>
        <v>1</v>
      </c>
      <c r="FU19" s="45">
        <f t="shared" si="445"/>
        <v>1</v>
      </c>
      <c r="FV19" s="25">
        <f t="shared" si="445"/>
        <v>1</v>
      </c>
      <c r="FW19" s="25">
        <f t="shared" si="445"/>
        <v>1</v>
      </c>
      <c r="FX19" s="25">
        <f t="shared" si="445"/>
        <v>1</v>
      </c>
      <c r="FY19" s="25">
        <f t="shared" si="445"/>
        <v>1</v>
      </c>
      <c r="FZ19" s="25">
        <f t="shared" si="445"/>
        <v>1</v>
      </c>
      <c r="GA19" s="25">
        <f t="shared" si="445"/>
        <v>1</v>
      </c>
      <c r="GB19" s="45">
        <f t="shared" si="445"/>
        <v>1</v>
      </c>
      <c r="GC19" s="25">
        <f t="shared" si="445"/>
        <v>0.53125</v>
      </c>
      <c r="GD19" s="25">
        <f t="shared" si="445"/>
        <v>1</v>
      </c>
      <c r="GE19" s="25">
        <f t="shared" si="445"/>
        <v>1</v>
      </c>
      <c r="GF19" s="25">
        <f t="shared" si="445"/>
        <v>0.99874999999999992</v>
      </c>
      <c r="GG19" s="25">
        <f t="shared" si="445"/>
        <v>1</v>
      </c>
      <c r="GH19" s="25">
        <f t="shared" si="445"/>
        <v>1</v>
      </c>
      <c r="GI19" s="45">
        <f t="shared" si="445"/>
        <v>1</v>
      </c>
      <c r="GJ19" s="25">
        <f t="shared" si="445"/>
        <v>1</v>
      </c>
      <c r="GK19" s="25">
        <f t="shared" si="445"/>
        <v>1</v>
      </c>
      <c r="GL19" s="25">
        <f t="shared" si="445"/>
        <v>1</v>
      </c>
      <c r="GM19" s="25">
        <f t="shared" ref="GM19:IX19" si="446">IF(GM13=0,GM12,((GM4-GM5-GM7-GM8-GM6)/GM4)/GM13)</f>
        <v>1</v>
      </c>
      <c r="GN19" s="25">
        <f t="shared" si="446"/>
        <v>0.99291666666666656</v>
      </c>
      <c r="GO19" s="25">
        <f t="shared" si="446"/>
        <v>0.34166666666666662</v>
      </c>
      <c r="GP19" s="45">
        <f t="shared" si="446"/>
        <v>0.9916666666666667</v>
      </c>
      <c r="GQ19" s="25">
        <f t="shared" si="446"/>
        <v>1</v>
      </c>
      <c r="GR19" s="25">
        <f t="shared" si="446"/>
        <v>1</v>
      </c>
      <c r="GS19" s="25">
        <f t="shared" si="446"/>
        <v>1</v>
      </c>
      <c r="GT19" s="25">
        <f t="shared" si="446"/>
        <v>1</v>
      </c>
      <c r="GU19" s="25">
        <f t="shared" si="446"/>
        <v>1</v>
      </c>
      <c r="GV19" s="25">
        <f t="shared" si="446"/>
        <v>1</v>
      </c>
      <c r="GW19" s="45">
        <f t="shared" si="446"/>
        <v>1</v>
      </c>
      <c r="GX19" s="25">
        <f t="shared" si="446"/>
        <v>1</v>
      </c>
      <c r="GY19" s="25">
        <f t="shared" si="446"/>
        <v>1</v>
      </c>
      <c r="GZ19" s="25">
        <f t="shared" si="446"/>
        <v>1</v>
      </c>
      <c r="HA19" s="25">
        <f t="shared" si="446"/>
        <v>1</v>
      </c>
      <c r="HB19" s="25">
        <f t="shared" si="446"/>
        <v>1</v>
      </c>
      <c r="HC19" s="25">
        <f t="shared" si="446"/>
        <v>1</v>
      </c>
      <c r="HD19" s="45">
        <f t="shared" si="446"/>
        <v>1</v>
      </c>
      <c r="HE19" s="25">
        <f t="shared" si="446"/>
        <v>1</v>
      </c>
      <c r="HF19" s="25">
        <f t="shared" si="446"/>
        <v>1</v>
      </c>
      <c r="HG19" s="25">
        <f t="shared" si="446"/>
        <v>1</v>
      </c>
      <c r="HH19" s="25">
        <f t="shared" si="446"/>
        <v>1</v>
      </c>
      <c r="HI19" s="25">
        <f t="shared" si="446"/>
        <v>1</v>
      </c>
      <c r="HJ19" s="25">
        <f t="shared" si="446"/>
        <v>1</v>
      </c>
      <c r="HK19" s="45">
        <f t="shared" si="446"/>
        <v>0.85416666666666663</v>
      </c>
      <c r="HL19" s="25">
        <f t="shared" si="446"/>
        <v>1</v>
      </c>
      <c r="HM19" s="25">
        <f t="shared" si="446"/>
        <v>1</v>
      </c>
      <c r="HN19" s="25">
        <f t="shared" si="446"/>
        <v>1</v>
      </c>
      <c r="HO19" s="25">
        <f t="shared" si="446"/>
        <v>1</v>
      </c>
      <c r="HP19" s="25">
        <f t="shared" si="446"/>
        <v>1</v>
      </c>
      <c r="HQ19" s="25">
        <f t="shared" si="446"/>
        <v>1</v>
      </c>
      <c r="HR19" s="45">
        <f t="shared" si="446"/>
        <v>1</v>
      </c>
      <c r="HS19" s="25">
        <f t="shared" si="446"/>
        <v>0.72583333333333344</v>
      </c>
      <c r="HT19" s="25">
        <f t="shared" si="446"/>
        <v>1</v>
      </c>
      <c r="HU19" s="25">
        <f t="shared" si="446"/>
        <v>1</v>
      </c>
      <c r="HV19" s="25">
        <f t="shared" si="446"/>
        <v>1</v>
      </c>
      <c r="HW19" s="25">
        <f t="shared" si="446"/>
        <v>0.99708333333333332</v>
      </c>
      <c r="HX19" s="25">
        <f t="shared" si="446"/>
        <v>1</v>
      </c>
      <c r="HY19" s="45">
        <f t="shared" si="446"/>
        <v>1</v>
      </c>
      <c r="HZ19" s="25">
        <f t="shared" si="446"/>
        <v>1</v>
      </c>
      <c r="IA19" s="25">
        <f t="shared" si="446"/>
        <v>1</v>
      </c>
      <c r="IB19" s="25">
        <f t="shared" si="446"/>
        <v>1</v>
      </c>
      <c r="IC19" s="25">
        <f t="shared" si="446"/>
        <v>1</v>
      </c>
      <c r="ID19" s="25">
        <f t="shared" si="446"/>
        <v>1</v>
      </c>
      <c r="IE19" s="25">
        <f t="shared" si="446"/>
        <v>1</v>
      </c>
      <c r="IF19" s="45">
        <f t="shared" si="446"/>
        <v>1</v>
      </c>
      <c r="IG19" s="25">
        <f t="shared" si="446"/>
        <v>1</v>
      </c>
      <c r="IH19" s="25">
        <f t="shared" si="446"/>
        <v>1</v>
      </c>
      <c r="II19" s="25">
        <f t="shared" si="446"/>
        <v>1</v>
      </c>
      <c r="IJ19" s="25">
        <f t="shared" si="446"/>
        <v>1</v>
      </c>
      <c r="IK19" s="25">
        <f t="shared" si="446"/>
        <v>1</v>
      </c>
      <c r="IL19" s="25">
        <f t="shared" si="446"/>
        <v>1</v>
      </c>
      <c r="IM19" s="45">
        <f t="shared" si="446"/>
        <v>1</v>
      </c>
      <c r="IN19" s="25">
        <f t="shared" si="446"/>
        <v>1</v>
      </c>
      <c r="IO19" s="25">
        <f t="shared" si="446"/>
        <v>1</v>
      </c>
      <c r="IP19" s="25">
        <f t="shared" si="446"/>
        <v>1</v>
      </c>
      <c r="IQ19" s="25">
        <f t="shared" si="446"/>
        <v>1</v>
      </c>
      <c r="IR19" s="25">
        <f t="shared" si="446"/>
        <v>1</v>
      </c>
      <c r="IS19" s="25">
        <f t="shared" si="446"/>
        <v>1</v>
      </c>
      <c r="IT19" s="45">
        <f t="shared" si="446"/>
        <v>1</v>
      </c>
      <c r="IU19" s="25">
        <f t="shared" si="446"/>
        <v>1</v>
      </c>
      <c r="IV19" s="25">
        <f t="shared" si="446"/>
        <v>1</v>
      </c>
      <c r="IW19" s="25">
        <f t="shared" si="446"/>
        <v>1</v>
      </c>
      <c r="IX19" s="25">
        <f t="shared" si="446"/>
        <v>1</v>
      </c>
      <c r="IY19" s="25">
        <f t="shared" ref="IY19:LJ19" si="447">IF(IY13=0,IY12,((IY4-IY5-IY7-IY8-IY6)/IY4)/IY13)</f>
        <v>1</v>
      </c>
      <c r="IZ19" s="25">
        <f t="shared" si="447"/>
        <v>1</v>
      </c>
      <c r="JA19" s="45">
        <f t="shared" si="447"/>
        <v>1</v>
      </c>
      <c r="JB19" s="25">
        <f t="shared" si="447"/>
        <v>1</v>
      </c>
      <c r="JC19" s="25">
        <f t="shared" si="447"/>
        <v>1</v>
      </c>
      <c r="JD19" s="25">
        <f t="shared" si="447"/>
        <v>1</v>
      </c>
      <c r="JE19" s="25">
        <f t="shared" si="447"/>
        <v>1</v>
      </c>
      <c r="JF19" s="25">
        <f t="shared" si="447"/>
        <v>1</v>
      </c>
      <c r="JG19" s="25">
        <f t="shared" si="447"/>
        <v>1</v>
      </c>
      <c r="JH19" s="45">
        <f t="shared" si="447"/>
        <v>1</v>
      </c>
      <c r="JI19" s="25">
        <f t="shared" si="447"/>
        <v>1</v>
      </c>
      <c r="JJ19" s="25">
        <f t="shared" si="447"/>
        <v>1</v>
      </c>
      <c r="JK19" s="25">
        <f t="shared" si="447"/>
        <v>1</v>
      </c>
      <c r="JL19" s="25">
        <f t="shared" si="447"/>
        <v>1</v>
      </c>
      <c r="JM19" s="25">
        <f t="shared" si="447"/>
        <v>1</v>
      </c>
      <c r="JN19" s="25">
        <f t="shared" si="447"/>
        <v>1</v>
      </c>
      <c r="JO19" s="45">
        <f t="shared" si="447"/>
        <v>1</v>
      </c>
      <c r="JP19" s="25">
        <f t="shared" si="447"/>
        <v>1</v>
      </c>
      <c r="JQ19" s="25">
        <f t="shared" si="447"/>
        <v>1</v>
      </c>
      <c r="JR19" s="25">
        <f t="shared" si="447"/>
        <v>1</v>
      </c>
      <c r="JS19" s="25">
        <f t="shared" si="447"/>
        <v>1</v>
      </c>
      <c r="JT19" s="25">
        <f t="shared" si="447"/>
        <v>1</v>
      </c>
      <c r="JU19" s="25">
        <f t="shared" si="447"/>
        <v>1</v>
      </c>
      <c r="JV19" s="45">
        <f t="shared" si="447"/>
        <v>1</v>
      </c>
      <c r="JW19" s="25">
        <f t="shared" si="447"/>
        <v>1</v>
      </c>
      <c r="JX19" s="25">
        <f t="shared" si="447"/>
        <v>1</v>
      </c>
      <c r="JY19" s="25">
        <f t="shared" si="447"/>
        <v>1</v>
      </c>
      <c r="JZ19" s="25">
        <f t="shared" si="447"/>
        <v>1</v>
      </c>
      <c r="KA19" s="25">
        <f t="shared" si="447"/>
        <v>1</v>
      </c>
      <c r="KB19" s="25">
        <f t="shared" si="447"/>
        <v>0.45333333333333337</v>
      </c>
      <c r="KC19" s="45">
        <f t="shared" si="447"/>
        <v>1</v>
      </c>
      <c r="KD19" s="25">
        <f t="shared" si="447"/>
        <v>1</v>
      </c>
      <c r="KE19" s="25">
        <f t="shared" si="447"/>
        <v>1</v>
      </c>
      <c r="KF19" s="25">
        <f t="shared" si="447"/>
        <v>1</v>
      </c>
      <c r="KG19" s="25">
        <f t="shared" si="447"/>
        <v>1</v>
      </c>
      <c r="KH19" s="25">
        <f t="shared" si="447"/>
        <v>1</v>
      </c>
      <c r="KI19" s="25">
        <f t="shared" si="447"/>
        <v>1</v>
      </c>
      <c r="KJ19" s="45">
        <f t="shared" si="447"/>
        <v>1</v>
      </c>
      <c r="KK19" s="25">
        <f t="shared" si="447"/>
        <v>1</v>
      </c>
      <c r="KL19" s="25">
        <f t="shared" si="447"/>
        <v>1</v>
      </c>
      <c r="KM19" s="25">
        <f t="shared" si="447"/>
        <v>1</v>
      </c>
      <c r="KN19" s="25">
        <f t="shared" si="447"/>
        <v>1</v>
      </c>
      <c r="KO19" s="25">
        <f t="shared" si="447"/>
        <v>1</v>
      </c>
      <c r="KP19" s="25">
        <f t="shared" si="447"/>
        <v>1</v>
      </c>
      <c r="KQ19" s="45">
        <f t="shared" si="447"/>
        <v>1</v>
      </c>
      <c r="KR19" s="25">
        <f t="shared" si="447"/>
        <v>1</v>
      </c>
      <c r="KS19" s="25">
        <f t="shared" si="447"/>
        <v>1</v>
      </c>
      <c r="KT19" s="25">
        <f t="shared" si="447"/>
        <v>1</v>
      </c>
      <c r="KU19" s="25">
        <f t="shared" si="447"/>
        <v>1</v>
      </c>
      <c r="KV19" s="25">
        <f t="shared" si="447"/>
        <v>1</v>
      </c>
      <c r="KW19" s="25">
        <f t="shared" si="447"/>
        <v>1</v>
      </c>
      <c r="KX19" s="45">
        <f t="shared" si="447"/>
        <v>1</v>
      </c>
      <c r="KY19" s="25">
        <f t="shared" si="447"/>
        <v>1</v>
      </c>
      <c r="KZ19" s="25">
        <f t="shared" si="447"/>
        <v>1</v>
      </c>
      <c r="LA19" s="25">
        <f t="shared" si="447"/>
        <v>1</v>
      </c>
      <c r="LB19" s="25">
        <f t="shared" si="447"/>
        <v>1</v>
      </c>
      <c r="LC19" s="25">
        <f t="shared" si="447"/>
        <v>1</v>
      </c>
      <c r="LD19" s="25">
        <f t="shared" si="447"/>
        <v>1</v>
      </c>
      <c r="LE19" s="45">
        <f t="shared" si="447"/>
        <v>1</v>
      </c>
      <c r="LF19" s="25">
        <f t="shared" si="447"/>
        <v>1</v>
      </c>
      <c r="LG19" s="25">
        <f t="shared" si="447"/>
        <v>1</v>
      </c>
      <c r="LH19" s="25">
        <f t="shared" si="447"/>
        <v>1</v>
      </c>
      <c r="LI19" s="25">
        <f t="shared" si="447"/>
        <v>1</v>
      </c>
      <c r="LJ19" s="25">
        <f t="shared" si="447"/>
        <v>1</v>
      </c>
      <c r="LK19" s="25">
        <f t="shared" ref="LK19:NB19" si="448">IF(LK13=0,LK12,((LK4-LK5-LK7-LK8-LK6)/LK4)/LK13)</f>
        <v>1</v>
      </c>
      <c r="LL19" s="45">
        <f t="shared" si="448"/>
        <v>1</v>
      </c>
      <c r="LM19" s="25">
        <f t="shared" si="448"/>
        <v>1</v>
      </c>
      <c r="LN19" s="25">
        <f t="shared" si="448"/>
        <v>1</v>
      </c>
      <c r="LO19" s="25">
        <f t="shared" si="448"/>
        <v>1</v>
      </c>
      <c r="LP19" s="25">
        <f t="shared" si="448"/>
        <v>1</v>
      </c>
      <c r="LQ19" s="25">
        <f t="shared" si="448"/>
        <v>1</v>
      </c>
      <c r="LR19" s="25">
        <f t="shared" si="448"/>
        <v>1</v>
      </c>
      <c r="LS19" s="45">
        <f t="shared" si="448"/>
        <v>1</v>
      </c>
      <c r="LT19" s="25">
        <f t="shared" si="448"/>
        <v>1</v>
      </c>
      <c r="LU19" s="25">
        <f t="shared" si="448"/>
        <v>1</v>
      </c>
      <c r="LV19" s="25">
        <f t="shared" si="448"/>
        <v>1</v>
      </c>
      <c r="LW19" s="25">
        <f t="shared" si="448"/>
        <v>1</v>
      </c>
      <c r="LX19" s="25">
        <f t="shared" si="448"/>
        <v>1</v>
      </c>
      <c r="LY19" s="25">
        <f t="shared" si="448"/>
        <v>1</v>
      </c>
      <c r="LZ19" s="45">
        <f t="shared" si="448"/>
        <v>1</v>
      </c>
      <c r="MA19" s="25">
        <f t="shared" si="448"/>
        <v>1</v>
      </c>
      <c r="MB19" s="25">
        <f t="shared" si="448"/>
        <v>1</v>
      </c>
      <c r="MC19" s="25">
        <f t="shared" si="448"/>
        <v>1</v>
      </c>
      <c r="MD19" s="25">
        <f t="shared" si="448"/>
        <v>1</v>
      </c>
      <c r="ME19" s="25">
        <f t="shared" si="448"/>
        <v>0.97291666666666676</v>
      </c>
      <c r="MF19" s="25">
        <f t="shared" si="448"/>
        <v>0.26041666666666669</v>
      </c>
      <c r="MG19" s="45">
        <f t="shared" si="448"/>
        <v>0.96736111111111101</v>
      </c>
      <c r="MH19" s="25">
        <f t="shared" si="448"/>
        <v>1</v>
      </c>
      <c r="MI19" s="25">
        <f t="shared" si="448"/>
        <v>1</v>
      </c>
      <c r="MJ19" s="25">
        <f t="shared" si="448"/>
        <v>1</v>
      </c>
      <c r="MK19" s="25">
        <f t="shared" si="448"/>
        <v>1</v>
      </c>
      <c r="ML19" s="25">
        <f t="shared" si="448"/>
        <v>1</v>
      </c>
      <c r="MM19" s="25">
        <f t="shared" si="448"/>
        <v>1</v>
      </c>
      <c r="MN19" s="45">
        <f t="shared" si="448"/>
        <v>1</v>
      </c>
      <c r="MO19" s="25">
        <f t="shared" si="448"/>
        <v>1</v>
      </c>
      <c r="MP19" s="25">
        <f t="shared" si="448"/>
        <v>1</v>
      </c>
      <c r="MQ19" s="25">
        <f t="shared" si="448"/>
        <v>1</v>
      </c>
      <c r="MR19" s="25">
        <f t="shared" si="448"/>
        <v>1</v>
      </c>
      <c r="MS19" s="25">
        <f t="shared" si="448"/>
        <v>1</v>
      </c>
      <c r="MT19" s="25">
        <f t="shared" si="448"/>
        <v>1</v>
      </c>
      <c r="MU19" s="45">
        <f t="shared" si="448"/>
        <v>1</v>
      </c>
      <c r="MV19" s="25">
        <f t="shared" si="448"/>
        <v>1</v>
      </c>
      <c r="MW19" s="25">
        <f t="shared" si="448"/>
        <v>1</v>
      </c>
      <c r="MX19" s="25">
        <f t="shared" si="448"/>
        <v>1</v>
      </c>
      <c r="MY19" s="25">
        <f t="shared" si="448"/>
        <v>1</v>
      </c>
      <c r="MZ19" s="25">
        <f t="shared" si="448"/>
        <v>1</v>
      </c>
      <c r="NA19" s="25">
        <f t="shared" si="448"/>
        <v>1</v>
      </c>
      <c r="NB19" s="45">
        <f t="shared" si="448"/>
        <v>0.87208333333333332</v>
      </c>
    </row>
  </sheetData>
  <pageMargins left="0.7" right="0.7" top="0.75" bottom="0.75" header="0.3" footer="0.3"/>
  <legacy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C9C69-89E3-46C5-9200-A896526106C9}">
  <sheetPr codeName="Sheet1"/>
  <dimension ref="A1:R365"/>
  <sheetViews>
    <sheetView topLeftCell="A342" workbookViewId="0">
      <selection activeCell="B365" sqref="B365"/>
    </sheetView>
  </sheetViews>
  <sheetFormatPr defaultRowHeight="12.75" x14ac:dyDescent="0.2"/>
  <cols>
    <col min="1" max="1" width="11" customWidth="1"/>
    <col min="10" max="11" width="9.140625" style="91"/>
  </cols>
  <sheetData>
    <row r="1" spans="1:18" x14ac:dyDescent="0.2">
      <c r="A1" s="84" t="s">
        <v>35</v>
      </c>
      <c r="B1" s="85" t="s">
        <v>36</v>
      </c>
      <c r="C1" s="86" t="s">
        <v>37</v>
      </c>
      <c r="D1" s="86" t="s">
        <v>38</v>
      </c>
      <c r="E1" s="86" t="s">
        <v>39</v>
      </c>
      <c r="F1" s="86" t="s">
        <v>40</v>
      </c>
      <c r="G1" s="86" t="s">
        <v>41</v>
      </c>
      <c r="H1" s="87" t="s">
        <v>42</v>
      </c>
      <c r="I1" s="87" t="s">
        <v>43</v>
      </c>
      <c r="J1" s="88" t="s">
        <v>44</v>
      </c>
      <c r="K1" s="88" t="s">
        <v>45</v>
      </c>
      <c r="L1" s="39" t="s">
        <v>46</v>
      </c>
      <c r="M1" s="39" t="s">
        <v>47</v>
      </c>
      <c r="N1" s="39" t="s">
        <v>48</v>
      </c>
      <c r="O1" s="57" t="s">
        <v>49</v>
      </c>
      <c r="P1" s="1" t="s">
        <v>50</v>
      </c>
      <c r="Q1" s="89" t="s">
        <v>51</v>
      </c>
      <c r="R1" s="90" t="s">
        <v>52</v>
      </c>
    </row>
    <row r="2" spans="1:18" x14ac:dyDescent="0.2">
      <c r="A2" s="92">
        <v>43463</v>
      </c>
      <c r="C2">
        <v>24</v>
      </c>
      <c r="D2">
        <v>0</v>
      </c>
      <c r="E2">
        <v>0</v>
      </c>
      <c r="F2">
        <v>0</v>
      </c>
      <c r="G2">
        <v>0</v>
      </c>
      <c r="H2">
        <v>0</v>
      </c>
      <c r="I2">
        <v>24</v>
      </c>
      <c r="J2" s="91">
        <v>1</v>
      </c>
      <c r="K2" s="91">
        <v>1</v>
      </c>
      <c r="L2">
        <v>0</v>
      </c>
      <c r="M2">
        <v>0</v>
      </c>
      <c r="N2">
        <v>0</v>
      </c>
      <c r="O2">
        <v>1</v>
      </c>
      <c r="P2">
        <v>0</v>
      </c>
      <c r="Q2" t="s">
        <v>53</v>
      </c>
    </row>
    <row r="3" spans="1:18" x14ac:dyDescent="0.2">
      <c r="A3" s="92">
        <v>43464</v>
      </c>
      <c r="C3">
        <v>24</v>
      </c>
      <c r="D3">
        <v>0</v>
      </c>
      <c r="E3">
        <v>0</v>
      </c>
      <c r="F3">
        <v>0</v>
      </c>
      <c r="G3">
        <v>0</v>
      </c>
      <c r="H3">
        <v>0</v>
      </c>
      <c r="I3">
        <v>24</v>
      </c>
      <c r="J3" s="91">
        <v>1</v>
      </c>
      <c r="K3" s="91">
        <v>1</v>
      </c>
      <c r="L3">
        <v>0</v>
      </c>
      <c r="M3">
        <v>0</v>
      </c>
      <c r="N3">
        <v>0</v>
      </c>
      <c r="O3">
        <v>1</v>
      </c>
      <c r="P3">
        <v>0</v>
      </c>
      <c r="Q3" t="s">
        <v>53</v>
      </c>
    </row>
    <row r="4" spans="1:18" x14ac:dyDescent="0.2">
      <c r="A4" s="92">
        <v>43465</v>
      </c>
      <c r="C4">
        <v>24</v>
      </c>
      <c r="D4">
        <v>0</v>
      </c>
      <c r="E4">
        <v>0</v>
      </c>
      <c r="F4">
        <v>0</v>
      </c>
      <c r="G4">
        <v>0</v>
      </c>
      <c r="H4">
        <v>0</v>
      </c>
      <c r="I4">
        <v>24</v>
      </c>
      <c r="J4" s="91">
        <v>1</v>
      </c>
      <c r="K4" s="91">
        <v>1</v>
      </c>
      <c r="L4">
        <v>0</v>
      </c>
      <c r="M4">
        <v>0</v>
      </c>
      <c r="N4">
        <v>0</v>
      </c>
      <c r="O4">
        <v>1</v>
      </c>
      <c r="P4">
        <v>0</v>
      </c>
      <c r="Q4" t="s">
        <v>53</v>
      </c>
    </row>
    <row r="5" spans="1:18" x14ac:dyDescent="0.2">
      <c r="A5" s="92">
        <v>43466</v>
      </c>
      <c r="C5">
        <v>24</v>
      </c>
      <c r="D5">
        <v>0</v>
      </c>
      <c r="E5">
        <v>0</v>
      </c>
      <c r="F5">
        <v>0</v>
      </c>
      <c r="G5">
        <v>0</v>
      </c>
      <c r="H5">
        <v>0</v>
      </c>
      <c r="I5">
        <v>24</v>
      </c>
      <c r="J5" s="91">
        <v>1</v>
      </c>
      <c r="K5" s="91">
        <v>1</v>
      </c>
      <c r="L5">
        <v>0</v>
      </c>
      <c r="M5">
        <v>0</v>
      </c>
      <c r="N5">
        <v>0</v>
      </c>
      <c r="O5">
        <v>1</v>
      </c>
      <c r="P5">
        <v>0</v>
      </c>
      <c r="Q5" t="s">
        <v>53</v>
      </c>
    </row>
    <row r="6" spans="1:18" x14ac:dyDescent="0.2">
      <c r="A6" s="92">
        <v>43467</v>
      </c>
      <c r="C6">
        <v>24</v>
      </c>
      <c r="D6">
        <v>0</v>
      </c>
      <c r="E6">
        <v>0</v>
      </c>
      <c r="F6">
        <v>0</v>
      </c>
      <c r="G6">
        <v>0</v>
      </c>
      <c r="H6">
        <v>0</v>
      </c>
      <c r="I6">
        <v>24</v>
      </c>
      <c r="J6" s="91">
        <v>1</v>
      </c>
      <c r="K6" s="91">
        <v>1</v>
      </c>
      <c r="L6">
        <v>0</v>
      </c>
      <c r="M6">
        <v>0</v>
      </c>
      <c r="N6">
        <v>0</v>
      </c>
      <c r="O6">
        <v>1</v>
      </c>
      <c r="P6">
        <v>0</v>
      </c>
      <c r="Q6" t="s">
        <v>53</v>
      </c>
    </row>
    <row r="7" spans="1:18" x14ac:dyDescent="0.2">
      <c r="A7" s="92">
        <v>43468</v>
      </c>
      <c r="C7">
        <v>24</v>
      </c>
      <c r="D7">
        <v>0</v>
      </c>
      <c r="E7">
        <v>0</v>
      </c>
      <c r="F7">
        <v>0</v>
      </c>
      <c r="G7">
        <v>0</v>
      </c>
      <c r="H7">
        <v>0</v>
      </c>
      <c r="I7">
        <v>24</v>
      </c>
      <c r="J7" s="91">
        <v>1</v>
      </c>
      <c r="K7" s="91">
        <v>1</v>
      </c>
      <c r="L7">
        <v>0</v>
      </c>
      <c r="M7">
        <v>0</v>
      </c>
      <c r="N7">
        <v>0</v>
      </c>
      <c r="O7">
        <v>1</v>
      </c>
      <c r="P7">
        <v>0</v>
      </c>
      <c r="Q7" t="s">
        <v>53</v>
      </c>
    </row>
    <row r="8" spans="1:18" x14ac:dyDescent="0.2">
      <c r="A8" s="92">
        <v>43469</v>
      </c>
      <c r="C8">
        <v>24</v>
      </c>
      <c r="D8">
        <v>0</v>
      </c>
      <c r="E8">
        <v>0</v>
      </c>
      <c r="F8">
        <v>0</v>
      </c>
      <c r="G8">
        <v>0</v>
      </c>
      <c r="H8">
        <v>0</v>
      </c>
      <c r="I8">
        <v>24</v>
      </c>
      <c r="J8" s="91">
        <v>1</v>
      </c>
      <c r="K8" s="91">
        <v>1</v>
      </c>
      <c r="L8">
        <v>0</v>
      </c>
      <c r="M8">
        <v>0</v>
      </c>
      <c r="N8">
        <v>0</v>
      </c>
      <c r="O8">
        <v>1</v>
      </c>
      <c r="P8">
        <v>0</v>
      </c>
      <c r="Q8" t="s">
        <v>53</v>
      </c>
    </row>
    <row r="9" spans="1:18" x14ac:dyDescent="0.2">
      <c r="A9" s="92">
        <v>43470</v>
      </c>
      <c r="C9">
        <v>24</v>
      </c>
      <c r="D9">
        <v>0</v>
      </c>
      <c r="E9">
        <v>0</v>
      </c>
      <c r="F9">
        <v>0</v>
      </c>
      <c r="G9">
        <v>0</v>
      </c>
      <c r="H9">
        <v>0</v>
      </c>
      <c r="I9">
        <v>24</v>
      </c>
      <c r="J9" s="91">
        <v>1</v>
      </c>
      <c r="K9" s="91">
        <v>1</v>
      </c>
      <c r="L9">
        <v>0</v>
      </c>
      <c r="M9">
        <v>0</v>
      </c>
      <c r="N9">
        <v>0</v>
      </c>
      <c r="O9">
        <v>1</v>
      </c>
      <c r="P9">
        <v>0</v>
      </c>
      <c r="Q9" t="s">
        <v>53</v>
      </c>
    </row>
    <row r="10" spans="1:18" x14ac:dyDescent="0.2">
      <c r="A10" s="92">
        <v>43471</v>
      </c>
      <c r="C10">
        <v>24</v>
      </c>
      <c r="D10">
        <v>0</v>
      </c>
      <c r="E10">
        <v>0</v>
      </c>
      <c r="F10">
        <v>0</v>
      </c>
      <c r="G10">
        <v>0</v>
      </c>
      <c r="H10">
        <v>0</v>
      </c>
      <c r="I10">
        <v>24</v>
      </c>
      <c r="J10" s="91">
        <v>1</v>
      </c>
      <c r="K10" s="91">
        <v>1</v>
      </c>
      <c r="L10">
        <v>0</v>
      </c>
      <c r="M10">
        <v>0</v>
      </c>
      <c r="N10">
        <v>0</v>
      </c>
      <c r="O10">
        <v>1</v>
      </c>
      <c r="P10">
        <v>0</v>
      </c>
      <c r="Q10" t="s">
        <v>53</v>
      </c>
    </row>
    <row r="11" spans="1:18" x14ac:dyDescent="0.2">
      <c r="A11" s="92">
        <v>43472</v>
      </c>
      <c r="C11">
        <v>24</v>
      </c>
      <c r="D11">
        <v>0</v>
      </c>
      <c r="E11">
        <v>0</v>
      </c>
      <c r="F11">
        <v>0</v>
      </c>
      <c r="G11">
        <v>0</v>
      </c>
      <c r="H11">
        <v>0</v>
      </c>
      <c r="I11">
        <v>24</v>
      </c>
      <c r="J11" s="91">
        <v>1</v>
      </c>
      <c r="K11" s="91">
        <v>1</v>
      </c>
      <c r="L11">
        <v>0</v>
      </c>
      <c r="M11">
        <v>0</v>
      </c>
      <c r="N11">
        <v>0</v>
      </c>
      <c r="O11">
        <v>1</v>
      </c>
      <c r="P11">
        <v>0</v>
      </c>
      <c r="Q11" t="s">
        <v>53</v>
      </c>
    </row>
    <row r="12" spans="1:18" x14ac:dyDescent="0.2">
      <c r="A12" s="92">
        <v>43473</v>
      </c>
      <c r="C12">
        <v>24</v>
      </c>
      <c r="D12">
        <v>0</v>
      </c>
      <c r="E12">
        <v>0.08</v>
      </c>
      <c r="F12">
        <v>0</v>
      </c>
      <c r="G12">
        <v>0</v>
      </c>
      <c r="H12">
        <v>0</v>
      </c>
      <c r="I12">
        <v>24</v>
      </c>
      <c r="J12" s="91">
        <v>1</v>
      </c>
      <c r="K12" s="91">
        <v>0.9966666666666667</v>
      </c>
      <c r="L12">
        <v>0</v>
      </c>
      <c r="M12">
        <v>0</v>
      </c>
      <c r="N12">
        <v>0</v>
      </c>
      <c r="O12">
        <v>1</v>
      </c>
      <c r="P12">
        <v>0</v>
      </c>
      <c r="Q12" t="s">
        <v>54</v>
      </c>
    </row>
    <row r="13" spans="1:18" x14ac:dyDescent="0.2">
      <c r="A13" s="92">
        <v>43474</v>
      </c>
      <c r="C13">
        <v>24</v>
      </c>
      <c r="D13">
        <v>0</v>
      </c>
      <c r="E13">
        <v>0</v>
      </c>
      <c r="F13">
        <v>0</v>
      </c>
      <c r="G13">
        <v>0</v>
      </c>
      <c r="H13">
        <v>0</v>
      </c>
      <c r="I13">
        <v>24</v>
      </c>
      <c r="J13" s="91">
        <v>1</v>
      </c>
      <c r="K13" s="91">
        <v>1</v>
      </c>
      <c r="L13">
        <v>0</v>
      </c>
      <c r="M13">
        <v>0</v>
      </c>
      <c r="N13">
        <v>0</v>
      </c>
      <c r="O13">
        <v>1</v>
      </c>
      <c r="P13">
        <v>0</v>
      </c>
      <c r="Q13" t="s">
        <v>53</v>
      </c>
    </row>
    <row r="14" spans="1:18" x14ac:dyDescent="0.2">
      <c r="A14" s="92">
        <v>43475</v>
      </c>
      <c r="C14">
        <v>24</v>
      </c>
      <c r="D14">
        <v>0</v>
      </c>
      <c r="E14">
        <v>0.18</v>
      </c>
      <c r="F14">
        <v>0</v>
      </c>
      <c r="G14">
        <v>0</v>
      </c>
      <c r="H14">
        <v>0</v>
      </c>
      <c r="I14">
        <v>24</v>
      </c>
      <c r="J14" s="91">
        <v>1</v>
      </c>
      <c r="K14" s="91">
        <v>0.99250000000000005</v>
      </c>
      <c r="L14">
        <v>0</v>
      </c>
      <c r="M14">
        <v>0</v>
      </c>
      <c r="N14">
        <v>0</v>
      </c>
      <c r="O14">
        <v>1</v>
      </c>
      <c r="P14">
        <v>0</v>
      </c>
      <c r="Q14" t="s">
        <v>55</v>
      </c>
    </row>
    <row r="15" spans="1:18" x14ac:dyDescent="0.2">
      <c r="A15" s="92">
        <v>43476</v>
      </c>
      <c r="C15">
        <v>24</v>
      </c>
      <c r="D15">
        <v>0</v>
      </c>
      <c r="E15">
        <v>0</v>
      </c>
      <c r="F15">
        <v>0</v>
      </c>
      <c r="G15">
        <v>0</v>
      </c>
      <c r="H15">
        <v>0</v>
      </c>
      <c r="I15">
        <v>24</v>
      </c>
      <c r="J15" s="91">
        <v>1</v>
      </c>
      <c r="K15" s="91">
        <v>1</v>
      </c>
      <c r="L15">
        <v>0</v>
      </c>
      <c r="M15">
        <v>0</v>
      </c>
      <c r="N15">
        <v>0</v>
      </c>
      <c r="O15">
        <v>1</v>
      </c>
      <c r="P15">
        <v>0</v>
      </c>
      <c r="Q15" t="s">
        <v>53</v>
      </c>
    </row>
    <row r="16" spans="1:18" x14ac:dyDescent="0.2">
      <c r="A16" s="92">
        <v>43477</v>
      </c>
      <c r="C16">
        <v>24</v>
      </c>
      <c r="D16">
        <v>0</v>
      </c>
      <c r="E16">
        <v>0</v>
      </c>
      <c r="F16">
        <v>0</v>
      </c>
      <c r="G16">
        <v>0</v>
      </c>
      <c r="H16">
        <v>0</v>
      </c>
      <c r="I16">
        <v>24</v>
      </c>
      <c r="J16" s="91">
        <v>1</v>
      </c>
      <c r="K16" s="91">
        <v>1</v>
      </c>
      <c r="L16">
        <v>0</v>
      </c>
      <c r="M16">
        <v>0</v>
      </c>
      <c r="N16">
        <v>0</v>
      </c>
      <c r="O16">
        <v>1</v>
      </c>
      <c r="P16">
        <v>0</v>
      </c>
      <c r="Q16" t="s">
        <v>53</v>
      </c>
    </row>
    <row r="17" spans="1:17" x14ac:dyDescent="0.2">
      <c r="A17" s="92">
        <v>43478</v>
      </c>
      <c r="C17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24</v>
      </c>
      <c r="J17" s="91">
        <v>1</v>
      </c>
      <c r="K17" s="91">
        <v>1</v>
      </c>
      <c r="L17">
        <v>0</v>
      </c>
      <c r="M17">
        <v>0</v>
      </c>
      <c r="N17">
        <v>0</v>
      </c>
      <c r="O17">
        <v>1</v>
      </c>
      <c r="P17">
        <v>0</v>
      </c>
      <c r="Q17" t="s">
        <v>53</v>
      </c>
    </row>
    <row r="18" spans="1:17" x14ac:dyDescent="0.2">
      <c r="A18" s="92">
        <v>43479</v>
      </c>
      <c r="C18">
        <v>24</v>
      </c>
      <c r="D18">
        <v>0</v>
      </c>
      <c r="E18">
        <v>0</v>
      </c>
      <c r="F18">
        <v>0</v>
      </c>
      <c r="G18">
        <v>0</v>
      </c>
      <c r="H18">
        <v>0</v>
      </c>
      <c r="I18">
        <v>24</v>
      </c>
      <c r="J18" s="91">
        <v>1</v>
      </c>
      <c r="K18" s="91">
        <v>1</v>
      </c>
      <c r="L18">
        <v>0</v>
      </c>
      <c r="M18">
        <v>0</v>
      </c>
      <c r="N18">
        <v>0</v>
      </c>
      <c r="O18">
        <v>1</v>
      </c>
      <c r="P18">
        <v>0</v>
      </c>
      <c r="Q18" t="s">
        <v>53</v>
      </c>
    </row>
    <row r="19" spans="1:17" x14ac:dyDescent="0.2">
      <c r="A19" s="92">
        <v>43480</v>
      </c>
      <c r="C19">
        <v>24</v>
      </c>
      <c r="D19">
        <v>0</v>
      </c>
      <c r="E19">
        <v>0</v>
      </c>
      <c r="F19">
        <v>0</v>
      </c>
      <c r="G19">
        <v>0</v>
      </c>
      <c r="H19">
        <v>0</v>
      </c>
      <c r="I19">
        <v>24</v>
      </c>
      <c r="J19" s="91">
        <v>1</v>
      </c>
      <c r="K19" s="91">
        <v>1</v>
      </c>
      <c r="L19">
        <v>0</v>
      </c>
      <c r="M19">
        <v>0</v>
      </c>
      <c r="N19">
        <v>0</v>
      </c>
      <c r="O19">
        <v>1</v>
      </c>
      <c r="P19">
        <v>0</v>
      </c>
      <c r="Q19" t="s">
        <v>53</v>
      </c>
    </row>
    <row r="20" spans="1:17" x14ac:dyDescent="0.2">
      <c r="A20" s="92">
        <v>43481</v>
      </c>
      <c r="C20">
        <v>24</v>
      </c>
      <c r="D20">
        <v>0</v>
      </c>
      <c r="E20">
        <v>0</v>
      </c>
      <c r="F20">
        <v>0</v>
      </c>
      <c r="G20">
        <v>0</v>
      </c>
      <c r="H20">
        <v>0</v>
      </c>
      <c r="I20">
        <v>24</v>
      </c>
      <c r="J20" s="91">
        <v>1</v>
      </c>
      <c r="K20" s="91">
        <v>1</v>
      </c>
      <c r="L20">
        <v>0</v>
      </c>
      <c r="M20">
        <v>0</v>
      </c>
      <c r="N20">
        <v>0</v>
      </c>
      <c r="O20">
        <v>1</v>
      </c>
      <c r="P20">
        <v>0</v>
      </c>
      <c r="Q20" t="s">
        <v>53</v>
      </c>
    </row>
    <row r="21" spans="1:17" x14ac:dyDescent="0.2">
      <c r="A21" s="92">
        <v>43482</v>
      </c>
      <c r="C21">
        <v>24</v>
      </c>
      <c r="D21">
        <v>0</v>
      </c>
      <c r="E21">
        <v>0</v>
      </c>
      <c r="F21">
        <v>0</v>
      </c>
      <c r="G21">
        <v>0</v>
      </c>
      <c r="H21">
        <v>0</v>
      </c>
      <c r="I21">
        <v>24</v>
      </c>
      <c r="J21" s="91">
        <v>1</v>
      </c>
      <c r="K21" s="91">
        <v>1</v>
      </c>
      <c r="L21">
        <v>0</v>
      </c>
      <c r="M21">
        <v>0</v>
      </c>
      <c r="N21">
        <v>0</v>
      </c>
      <c r="O21">
        <v>1</v>
      </c>
      <c r="P21">
        <v>0</v>
      </c>
      <c r="Q21" t="s">
        <v>53</v>
      </c>
    </row>
    <row r="22" spans="1:17" x14ac:dyDescent="0.2">
      <c r="A22" s="92">
        <v>43483</v>
      </c>
      <c r="C22">
        <v>24</v>
      </c>
      <c r="D22">
        <v>0</v>
      </c>
      <c r="E22">
        <v>0</v>
      </c>
      <c r="F22">
        <v>0</v>
      </c>
      <c r="G22">
        <v>0</v>
      </c>
      <c r="H22">
        <v>0</v>
      </c>
      <c r="I22">
        <v>24</v>
      </c>
      <c r="J22" s="91">
        <v>1</v>
      </c>
      <c r="K22" s="91">
        <v>1</v>
      </c>
      <c r="L22">
        <v>0</v>
      </c>
      <c r="M22">
        <v>0</v>
      </c>
      <c r="N22">
        <v>0</v>
      </c>
      <c r="O22">
        <v>1</v>
      </c>
      <c r="P22">
        <v>0</v>
      </c>
      <c r="Q22" t="s">
        <v>53</v>
      </c>
    </row>
    <row r="23" spans="1:17" x14ac:dyDescent="0.2">
      <c r="A23" s="92">
        <v>43484</v>
      </c>
      <c r="C23">
        <v>24</v>
      </c>
      <c r="D23">
        <v>0</v>
      </c>
      <c r="E23">
        <v>0</v>
      </c>
      <c r="F23">
        <v>0</v>
      </c>
      <c r="G23">
        <v>0</v>
      </c>
      <c r="H23">
        <v>0</v>
      </c>
      <c r="I23">
        <v>24</v>
      </c>
      <c r="J23" s="91">
        <v>1</v>
      </c>
      <c r="K23" s="91">
        <v>1</v>
      </c>
      <c r="L23">
        <v>0</v>
      </c>
      <c r="M23">
        <v>0</v>
      </c>
      <c r="N23">
        <v>0</v>
      </c>
      <c r="O23">
        <v>1</v>
      </c>
      <c r="P23">
        <v>0</v>
      </c>
      <c r="Q23" t="s">
        <v>53</v>
      </c>
    </row>
    <row r="24" spans="1:17" x14ac:dyDescent="0.2">
      <c r="A24" s="92">
        <v>43485</v>
      </c>
      <c r="C24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24</v>
      </c>
      <c r="J24" s="91">
        <v>1</v>
      </c>
      <c r="K24" s="91">
        <v>1</v>
      </c>
      <c r="L24">
        <v>0</v>
      </c>
      <c r="M24">
        <v>0</v>
      </c>
      <c r="N24">
        <v>0</v>
      </c>
      <c r="O24">
        <v>1</v>
      </c>
      <c r="P24">
        <v>0</v>
      </c>
      <c r="Q24" t="s">
        <v>53</v>
      </c>
    </row>
    <row r="25" spans="1:17" x14ac:dyDescent="0.2">
      <c r="A25" s="92">
        <v>43486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24</v>
      </c>
      <c r="J25" s="91">
        <v>1</v>
      </c>
      <c r="K25" s="91">
        <v>1</v>
      </c>
      <c r="L25">
        <v>0</v>
      </c>
      <c r="M25">
        <v>0</v>
      </c>
      <c r="N25">
        <v>0</v>
      </c>
      <c r="O25">
        <v>1</v>
      </c>
      <c r="P25">
        <v>0</v>
      </c>
      <c r="Q25" t="s">
        <v>53</v>
      </c>
    </row>
    <row r="26" spans="1:17" x14ac:dyDescent="0.2">
      <c r="A26" s="92">
        <v>43487</v>
      </c>
      <c r="C26">
        <v>24</v>
      </c>
      <c r="D26">
        <v>0</v>
      </c>
      <c r="E26">
        <v>0</v>
      </c>
      <c r="F26">
        <v>0</v>
      </c>
      <c r="G26">
        <v>0</v>
      </c>
      <c r="H26">
        <v>0</v>
      </c>
      <c r="I26">
        <v>24</v>
      </c>
      <c r="J26" s="91">
        <v>1</v>
      </c>
      <c r="K26" s="91">
        <v>1</v>
      </c>
      <c r="L26">
        <v>0</v>
      </c>
      <c r="M26">
        <v>0</v>
      </c>
      <c r="N26">
        <v>0</v>
      </c>
      <c r="O26">
        <v>1</v>
      </c>
      <c r="P26">
        <v>0</v>
      </c>
      <c r="Q26" t="s">
        <v>53</v>
      </c>
    </row>
    <row r="27" spans="1:17" x14ac:dyDescent="0.2">
      <c r="A27" s="92">
        <v>43488</v>
      </c>
      <c r="C27">
        <v>24</v>
      </c>
      <c r="D27">
        <v>0</v>
      </c>
      <c r="E27">
        <v>0</v>
      </c>
      <c r="F27">
        <v>0</v>
      </c>
      <c r="G27">
        <v>0</v>
      </c>
      <c r="H27">
        <v>0</v>
      </c>
      <c r="I27">
        <v>24</v>
      </c>
      <c r="J27" s="91">
        <v>1</v>
      </c>
      <c r="K27" s="91">
        <v>1</v>
      </c>
      <c r="L27">
        <v>0</v>
      </c>
      <c r="M27">
        <v>0</v>
      </c>
      <c r="N27">
        <v>0</v>
      </c>
      <c r="O27">
        <v>1</v>
      </c>
      <c r="P27">
        <v>0</v>
      </c>
      <c r="Q27" t="s">
        <v>53</v>
      </c>
    </row>
    <row r="28" spans="1:17" x14ac:dyDescent="0.2">
      <c r="A28" s="92">
        <v>43489</v>
      </c>
      <c r="C28">
        <v>24</v>
      </c>
      <c r="D28">
        <v>0</v>
      </c>
      <c r="E28">
        <v>0</v>
      </c>
      <c r="F28">
        <v>0</v>
      </c>
      <c r="G28">
        <v>0</v>
      </c>
      <c r="H28">
        <v>0</v>
      </c>
      <c r="I28">
        <v>24</v>
      </c>
      <c r="J28" s="91">
        <v>1</v>
      </c>
      <c r="K28" s="91">
        <v>1</v>
      </c>
      <c r="L28">
        <v>0</v>
      </c>
      <c r="M28">
        <v>0</v>
      </c>
      <c r="N28">
        <v>0</v>
      </c>
      <c r="O28">
        <v>1</v>
      </c>
      <c r="P28">
        <v>0</v>
      </c>
      <c r="Q28" t="s">
        <v>53</v>
      </c>
    </row>
    <row r="29" spans="1:17" x14ac:dyDescent="0.2">
      <c r="A29" s="92">
        <v>43490</v>
      </c>
      <c r="C29">
        <v>24</v>
      </c>
      <c r="D29">
        <v>0</v>
      </c>
      <c r="E29">
        <v>0</v>
      </c>
      <c r="F29">
        <v>0</v>
      </c>
      <c r="G29">
        <v>0</v>
      </c>
      <c r="H29">
        <v>0</v>
      </c>
      <c r="I29">
        <v>24</v>
      </c>
      <c r="J29" s="91">
        <v>1</v>
      </c>
      <c r="K29" s="91">
        <v>1</v>
      </c>
      <c r="L29">
        <v>0</v>
      </c>
      <c r="M29">
        <v>0</v>
      </c>
      <c r="N29">
        <v>0</v>
      </c>
      <c r="O29">
        <v>1</v>
      </c>
      <c r="P29">
        <v>0</v>
      </c>
      <c r="Q29" t="s">
        <v>53</v>
      </c>
    </row>
    <row r="30" spans="1:17" x14ac:dyDescent="0.2">
      <c r="A30" s="92">
        <v>43491</v>
      </c>
      <c r="C30">
        <v>24</v>
      </c>
      <c r="D30">
        <v>0</v>
      </c>
      <c r="E30">
        <v>0</v>
      </c>
      <c r="F30">
        <v>0</v>
      </c>
      <c r="G30">
        <v>0</v>
      </c>
      <c r="H30">
        <v>0</v>
      </c>
      <c r="I30">
        <v>24</v>
      </c>
      <c r="J30" s="91">
        <v>1</v>
      </c>
      <c r="K30" s="91">
        <v>1</v>
      </c>
      <c r="L30">
        <v>0</v>
      </c>
      <c r="M30">
        <v>0</v>
      </c>
      <c r="N30">
        <v>0</v>
      </c>
      <c r="O30">
        <v>1</v>
      </c>
      <c r="P30">
        <v>0</v>
      </c>
      <c r="Q30" t="s">
        <v>53</v>
      </c>
    </row>
    <row r="31" spans="1:17" x14ac:dyDescent="0.2">
      <c r="A31" s="92">
        <v>43492</v>
      </c>
      <c r="C31">
        <v>24</v>
      </c>
      <c r="D31">
        <v>0</v>
      </c>
      <c r="E31">
        <v>0</v>
      </c>
      <c r="F31">
        <v>0</v>
      </c>
      <c r="G31">
        <v>0</v>
      </c>
      <c r="H31">
        <v>0</v>
      </c>
      <c r="I31">
        <v>24</v>
      </c>
      <c r="J31" s="91">
        <v>1</v>
      </c>
      <c r="K31" s="91">
        <v>1</v>
      </c>
      <c r="L31">
        <v>0</v>
      </c>
      <c r="M31">
        <v>0</v>
      </c>
      <c r="N31">
        <v>0</v>
      </c>
      <c r="O31">
        <v>1</v>
      </c>
      <c r="P31">
        <v>0</v>
      </c>
      <c r="Q31" t="s">
        <v>53</v>
      </c>
    </row>
    <row r="32" spans="1:17" x14ac:dyDescent="0.2">
      <c r="A32" s="92">
        <v>43493</v>
      </c>
      <c r="C32">
        <v>24</v>
      </c>
      <c r="D32">
        <v>0</v>
      </c>
      <c r="E32">
        <v>0</v>
      </c>
      <c r="F32">
        <v>0</v>
      </c>
      <c r="G32">
        <v>0</v>
      </c>
      <c r="H32">
        <v>0</v>
      </c>
      <c r="I32">
        <v>24</v>
      </c>
      <c r="J32" s="91">
        <v>1</v>
      </c>
      <c r="K32" s="91">
        <v>1</v>
      </c>
      <c r="L32">
        <v>0</v>
      </c>
      <c r="M32">
        <v>0</v>
      </c>
      <c r="N32">
        <v>0</v>
      </c>
      <c r="O32">
        <v>1</v>
      </c>
      <c r="P32">
        <v>0</v>
      </c>
      <c r="Q32" t="s">
        <v>53</v>
      </c>
    </row>
    <row r="33" spans="1:17" x14ac:dyDescent="0.2">
      <c r="A33" s="92">
        <v>43494</v>
      </c>
      <c r="C33">
        <v>24</v>
      </c>
      <c r="D33">
        <v>0</v>
      </c>
      <c r="E33">
        <v>0</v>
      </c>
      <c r="F33">
        <v>0</v>
      </c>
      <c r="G33">
        <v>0</v>
      </c>
      <c r="H33">
        <v>0</v>
      </c>
      <c r="I33">
        <v>24</v>
      </c>
      <c r="J33" s="91">
        <v>1</v>
      </c>
      <c r="K33" s="91">
        <v>1</v>
      </c>
      <c r="L33">
        <v>0</v>
      </c>
      <c r="M33">
        <v>0</v>
      </c>
      <c r="N33">
        <v>0</v>
      </c>
      <c r="O33">
        <v>1</v>
      </c>
      <c r="P33">
        <v>0</v>
      </c>
      <c r="Q33" t="s">
        <v>53</v>
      </c>
    </row>
    <row r="34" spans="1:17" x14ac:dyDescent="0.2">
      <c r="A34" s="92">
        <v>43495</v>
      </c>
      <c r="C34">
        <v>24</v>
      </c>
      <c r="D34">
        <v>0</v>
      </c>
      <c r="E34">
        <v>0</v>
      </c>
      <c r="F34">
        <v>0</v>
      </c>
      <c r="G34">
        <v>0</v>
      </c>
      <c r="H34">
        <v>0</v>
      </c>
      <c r="I34">
        <v>24</v>
      </c>
      <c r="J34" s="91">
        <v>1</v>
      </c>
      <c r="K34" s="91">
        <v>1</v>
      </c>
      <c r="L34">
        <v>0</v>
      </c>
      <c r="M34">
        <v>0</v>
      </c>
      <c r="N34">
        <v>0</v>
      </c>
      <c r="O34">
        <v>1</v>
      </c>
      <c r="P34">
        <v>0</v>
      </c>
      <c r="Q34" t="s">
        <v>53</v>
      </c>
    </row>
    <row r="35" spans="1:17" x14ac:dyDescent="0.2">
      <c r="A35" s="92">
        <v>43496</v>
      </c>
      <c r="C35">
        <v>24</v>
      </c>
      <c r="D35">
        <v>0</v>
      </c>
      <c r="E35">
        <v>0</v>
      </c>
      <c r="F35">
        <v>0</v>
      </c>
      <c r="G35">
        <v>0</v>
      </c>
      <c r="H35">
        <v>0</v>
      </c>
      <c r="I35">
        <v>24</v>
      </c>
      <c r="J35" s="91">
        <v>1</v>
      </c>
      <c r="K35" s="91">
        <v>1</v>
      </c>
      <c r="L35">
        <v>0</v>
      </c>
      <c r="M35">
        <v>0</v>
      </c>
      <c r="N35">
        <v>0</v>
      </c>
      <c r="O35">
        <v>1</v>
      </c>
      <c r="P35">
        <v>0</v>
      </c>
      <c r="Q35" t="s">
        <v>53</v>
      </c>
    </row>
    <row r="36" spans="1:17" x14ac:dyDescent="0.2">
      <c r="A36" s="92">
        <v>43497</v>
      </c>
      <c r="C36">
        <v>24</v>
      </c>
      <c r="D36">
        <v>0</v>
      </c>
      <c r="E36">
        <v>0</v>
      </c>
      <c r="F36">
        <v>0</v>
      </c>
      <c r="G36">
        <v>0</v>
      </c>
      <c r="H36">
        <v>0</v>
      </c>
      <c r="I36">
        <v>24</v>
      </c>
      <c r="J36" s="91">
        <v>1</v>
      </c>
      <c r="K36" s="91">
        <v>1</v>
      </c>
      <c r="L36">
        <v>0</v>
      </c>
      <c r="M36">
        <v>0</v>
      </c>
      <c r="N36">
        <v>0</v>
      </c>
      <c r="O36">
        <v>1</v>
      </c>
      <c r="P36">
        <v>0</v>
      </c>
      <c r="Q36" t="s">
        <v>53</v>
      </c>
    </row>
    <row r="37" spans="1:17" x14ac:dyDescent="0.2">
      <c r="A37" s="92">
        <v>43498</v>
      </c>
      <c r="C37">
        <v>24</v>
      </c>
      <c r="D37">
        <v>0</v>
      </c>
      <c r="E37">
        <v>0</v>
      </c>
      <c r="F37">
        <v>0</v>
      </c>
      <c r="G37">
        <v>0.4</v>
      </c>
      <c r="H37">
        <v>0.4</v>
      </c>
      <c r="I37">
        <v>23.6</v>
      </c>
      <c r="J37" s="91">
        <v>0.98333333333333339</v>
      </c>
      <c r="K37" s="91">
        <v>0.98333333333333339</v>
      </c>
      <c r="L37">
        <v>0</v>
      </c>
      <c r="M37">
        <v>1</v>
      </c>
      <c r="N37">
        <v>0</v>
      </c>
      <c r="O37">
        <v>0.98333333333333339</v>
      </c>
      <c r="P37">
        <v>0</v>
      </c>
      <c r="Q37" t="s">
        <v>56</v>
      </c>
    </row>
    <row r="38" spans="1:17" x14ac:dyDescent="0.2">
      <c r="A38" s="92">
        <v>43499</v>
      </c>
      <c r="C38">
        <v>24</v>
      </c>
      <c r="D38">
        <v>0</v>
      </c>
      <c r="E38">
        <v>0</v>
      </c>
      <c r="F38">
        <v>0</v>
      </c>
      <c r="G38">
        <v>0</v>
      </c>
      <c r="H38">
        <v>0</v>
      </c>
      <c r="I38">
        <v>24</v>
      </c>
      <c r="J38" s="91">
        <v>1</v>
      </c>
      <c r="K38" s="91">
        <v>1</v>
      </c>
      <c r="L38">
        <v>0</v>
      </c>
      <c r="M38">
        <v>0</v>
      </c>
      <c r="N38">
        <v>0</v>
      </c>
      <c r="O38">
        <v>1</v>
      </c>
      <c r="P38">
        <v>0</v>
      </c>
      <c r="Q38" t="s">
        <v>53</v>
      </c>
    </row>
    <row r="39" spans="1:17" x14ac:dyDescent="0.2">
      <c r="A39" s="92">
        <v>43500</v>
      </c>
      <c r="C39">
        <v>24</v>
      </c>
      <c r="D39">
        <v>0</v>
      </c>
      <c r="E39">
        <v>0</v>
      </c>
      <c r="F39">
        <v>0</v>
      </c>
      <c r="G39">
        <v>0</v>
      </c>
      <c r="H39">
        <v>0</v>
      </c>
      <c r="I39">
        <v>24</v>
      </c>
      <c r="J39" s="91">
        <v>1</v>
      </c>
      <c r="K39" s="91">
        <v>1</v>
      </c>
      <c r="L39">
        <v>0</v>
      </c>
      <c r="M39">
        <v>0</v>
      </c>
      <c r="N39">
        <v>0</v>
      </c>
      <c r="O39">
        <v>1</v>
      </c>
      <c r="P39">
        <v>0</v>
      </c>
      <c r="Q39" t="s">
        <v>53</v>
      </c>
    </row>
    <row r="40" spans="1:17" x14ac:dyDescent="0.2">
      <c r="A40" s="92">
        <v>43501</v>
      </c>
      <c r="C40">
        <v>24</v>
      </c>
      <c r="D40">
        <v>0</v>
      </c>
      <c r="E40">
        <v>0</v>
      </c>
      <c r="F40">
        <v>0</v>
      </c>
      <c r="G40">
        <v>0</v>
      </c>
      <c r="H40">
        <v>0</v>
      </c>
      <c r="I40">
        <v>24</v>
      </c>
      <c r="J40" s="91">
        <v>1</v>
      </c>
      <c r="K40" s="91">
        <v>1</v>
      </c>
      <c r="L40">
        <v>0</v>
      </c>
      <c r="M40">
        <v>0</v>
      </c>
      <c r="N40">
        <v>0</v>
      </c>
      <c r="O40">
        <v>1</v>
      </c>
      <c r="P40">
        <v>0</v>
      </c>
      <c r="Q40" t="s">
        <v>53</v>
      </c>
    </row>
    <row r="41" spans="1:17" x14ac:dyDescent="0.2">
      <c r="A41" s="92">
        <v>43502</v>
      </c>
      <c r="C41">
        <v>24</v>
      </c>
      <c r="D41">
        <v>0</v>
      </c>
      <c r="E41">
        <v>0</v>
      </c>
      <c r="F41">
        <v>0</v>
      </c>
      <c r="G41">
        <v>0</v>
      </c>
      <c r="H41">
        <v>0</v>
      </c>
      <c r="I41">
        <v>24</v>
      </c>
      <c r="J41" s="91">
        <v>1</v>
      </c>
      <c r="K41" s="91">
        <v>1</v>
      </c>
      <c r="L41">
        <v>0</v>
      </c>
      <c r="M41">
        <v>0</v>
      </c>
      <c r="N41">
        <v>0</v>
      </c>
      <c r="O41">
        <v>1</v>
      </c>
      <c r="P41">
        <v>0</v>
      </c>
      <c r="Q41" t="s">
        <v>53</v>
      </c>
    </row>
    <row r="42" spans="1:17" x14ac:dyDescent="0.2">
      <c r="A42" s="92">
        <v>43503</v>
      </c>
      <c r="C42">
        <v>24</v>
      </c>
      <c r="D42">
        <v>0</v>
      </c>
      <c r="E42">
        <v>0</v>
      </c>
      <c r="F42">
        <v>0</v>
      </c>
      <c r="G42">
        <v>0</v>
      </c>
      <c r="H42">
        <v>0</v>
      </c>
      <c r="I42">
        <v>24</v>
      </c>
      <c r="J42" s="91">
        <v>1</v>
      </c>
      <c r="K42" s="91">
        <v>1</v>
      </c>
      <c r="L42">
        <v>0</v>
      </c>
      <c r="M42">
        <v>0</v>
      </c>
      <c r="N42">
        <v>0</v>
      </c>
      <c r="O42">
        <v>1</v>
      </c>
      <c r="P42">
        <v>0</v>
      </c>
      <c r="Q42" t="s">
        <v>53</v>
      </c>
    </row>
    <row r="43" spans="1:17" x14ac:dyDescent="0.2">
      <c r="A43" s="92">
        <v>43504</v>
      </c>
      <c r="C43">
        <v>24</v>
      </c>
      <c r="D43">
        <v>0</v>
      </c>
      <c r="E43">
        <v>0</v>
      </c>
      <c r="F43">
        <v>0</v>
      </c>
      <c r="G43">
        <v>0</v>
      </c>
      <c r="H43">
        <v>0</v>
      </c>
      <c r="I43">
        <v>24</v>
      </c>
      <c r="J43" s="91">
        <v>1</v>
      </c>
      <c r="K43" s="91">
        <v>1</v>
      </c>
      <c r="L43">
        <v>0</v>
      </c>
      <c r="M43">
        <v>0</v>
      </c>
      <c r="N43">
        <v>0</v>
      </c>
      <c r="O43">
        <v>1</v>
      </c>
      <c r="P43">
        <v>0</v>
      </c>
      <c r="Q43" t="s">
        <v>53</v>
      </c>
    </row>
    <row r="44" spans="1:17" x14ac:dyDescent="0.2">
      <c r="A44" s="92">
        <v>43505</v>
      </c>
      <c r="C44">
        <v>24</v>
      </c>
      <c r="D44">
        <v>0</v>
      </c>
      <c r="E44">
        <v>0</v>
      </c>
      <c r="F44">
        <v>0</v>
      </c>
      <c r="G44">
        <v>0</v>
      </c>
      <c r="H44">
        <v>0</v>
      </c>
      <c r="I44">
        <v>24</v>
      </c>
      <c r="J44" s="91">
        <v>1</v>
      </c>
      <c r="K44" s="91">
        <v>1</v>
      </c>
      <c r="L44">
        <v>0</v>
      </c>
      <c r="M44">
        <v>0</v>
      </c>
      <c r="N44">
        <v>0</v>
      </c>
      <c r="O44">
        <v>1</v>
      </c>
      <c r="P44">
        <v>0</v>
      </c>
      <c r="Q44" t="s">
        <v>53</v>
      </c>
    </row>
    <row r="45" spans="1:17" x14ac:dyDescent="0.2">
      <c r="A45" s="92">
        <v>43506</v>
      </c>
      <c r="C45">
        <v>24</v>
      </c>
      <c r="D45">
        <v>0</v>
      </c>
      <c r="E45">
        <v>0</v>
      </c>
      <c r="F45">
        <v>0</v>
      </c>
      <c r="G45">
        <v>0</v>
      </c>
      <c r="H45">
        <v>0</v>
      </c>
      <c r="I45">
        <v>24</v>
      </c>
      <c r="J45" s="91">
        <v>1</v>
      </c>
      <c r="K45" s="91">
        <v>1</v>
      </c>
      <c r="L45">
        <v>0</v>
      </c>
      <c r="M45">
        <v>0</v>
      </c>
      <c r="N45">
        <v>0</v>
      </c>
      <c r="O45">
        <v>1</v>
      </c>
      <c r="P45">
        <v>0</v>
      </c>
      <c r="Q45" t="s">
        <v>53</v>
      </c>
    </row>
    <row r="46" spans="1:17" x14ac:dyDescent="0.2">
      <c r="A46" s="92">
        <v>43507</v>
      </c>
      <c r="C46">
        <v>24</v>
      </c>
      <c r="D46">
        <v>0</v>
      </c>
      <c r="E46">
        <v>0</v>
      </c>
      <c r="F46">
        <v>0</v>
      </c>
      <c r="G46">
        <v>0</v>
      </c>
      <c r="H46">
        <v>0</v>
      </c>
      <c r="I46">
        <v>24</v>
      </c>
      <c r="J46" s="91">
        <v>1</v>
      </c>
      <c r="K46" s="91">
        <v>1</v>
      </c>
      <c r="L46">
        <v>0</v>
      </c>
      <c r="M46">
        <v>0</v>
      </c>
      <c r="N46">
        <v>0</v>
      </c>
      <c r="O46">
        <v>1</v>
      </c>
      <c r="P46">
        <v>0</v>
      </c>
      <c r="Q46" t="s">
        <v>53</v>
      </c>
    </row>
    <row r="47" spans="1:17" x14ac:dyDescent="0.2">
      <c r="A47" s="92">
        <v>43508</v>
      </c>
      <c r="C47">
        <v>24</v>
      </c>
      <c r="D47">
        <v>17.5</v>
      </c>
      <c r="E47">
        <v>0</v>
      </c>
      <c r="F47">
        <v>0</v>
      </c>
      <c r="G47">
        <v>0</v>
      </c>
      <c r="H47">
        <v>17.5</v>
      </c>
      <c r="I47">
        <v>6.5</v>
      </c>
      <c r="J47" s="91">
        <v>0.27083333333333331</v>
      </c>
      <c r="K47" s="91">
        <v>0.27083333333333331</v>
      </c>
      <c r="L47">
        <v>0</v>
      </c>
      <c r="M47">
        <v>0</v>
      </c>
      <c r="N47">
        <v>0</v>
      </c>
      <c r="O47">
        <v>1</v>
      </c>
      <c r="P47">
        <v>0</v>
      </c>
      <c r="Q47" t="s">
        <v>57</v>
      </c>
    </row>
    <row r="48" spans="1:17" x14ac:dyDescent="0.2">
      <c r="A48" s="92">
        <v>43509</v>
      </c>
      <c r="C48">
        <v>24</v>
      </c>
      <c r="D48">
        <v>24</v>
      </c>
      <c r="E48">
        <v>0</v>
      </c>
      <c r="F48">
        <v>0</v>
      </c>
      <c r="G48">
        <v>0</v>
      </c>
      <c r="H48">
        <v>24</v>
      </c>
      <c r="I48">
        <v>0</v>
      </c>
      <c r="J48" s="91">
        <v>0</v>
      </c>
      <c r="K48" s="91">
        <v>0</v>
      </c>
      <c r="L48">
        <v>0</v>
      </c>
      <c r="M48">
        <v>0</v>
      </c>
      <c r="N48">
        <v>0</v>
      </c>
      <c r="O48">
        <v>1</v>
      </c>
      <c r="P48">
        <v>0</v>
      </c>
      <c r="Q48" t="s">
        <v>53</v>
      </c>
    </row>
    <row r="49" spans="1:17" x14ac:dyDescent="0.2">
      <c r="A49" s="92">
        <v>43510</v>
      </c>
      <c r="C49">
        <v>24</v>
      </c>
      <c r="D49">
        <v>24</v>
      </c>
      <c r="E49">
        <v>0</v>
      </c>
      <c r="F49">
        <v>0</v>
      </c>
      <c r="G49">
        <v>0</v>
      </c>
      <c r="H49">
        <v>24</v>
      </c>
      <c r="I49">
        <v>0</v>
      </c>
      <c r="J49" s="91">
        <v>0</v>
      </c>
      <c r="K49" s="91">
        <v>0</v>
      </c>
      <c r="L49">
        <v>0</v>
      </c>
      <c r="M49">
        <v>0</v>
      </c>
      <c r="N49">
        <v>0</v>
      </c>
      <c r="O49">
        <v>1</v>
      </c>
      <c r="P49">
        <v>0</v>
      </c>
      <c r="Q49" t="s">
        <v>53</v>
      </c>
    </row>
    <row r="50" spans="1:17" x14ac:dyDescent="0.2">
      <c r="A50" s="92">
        <v>43511</v>
      </c>
      <c r="C50">
        <v>24</v>
      </c>
      <c r="D50">
        <v>24</v>
      </c>
      <c r="E50">
        <v>0</v>
      </c>
      <c r="F50">
        <v>0</v>
      </c>
      <c r="G50">
        <v>0</v>
      </c>
      <c r="H50">
        <v>24</v>
      </c>
      <c r="I50">
        <v>0</v>
      </c>
      <c r="J50" s="91">
        <v>0</v>
      </c>
      <c r="K50" s="91">
        <v>0</v>
      </c>
      <c r="L50">
        <v>0</v>
      </c>
      <c r="M50">
        <v>0</v>
      </c>
      <c r="N50">
        <v>0</v>
      </c>
      <c r="O50">
        <v>1</v>
      </c>
      <c r="P50">
        <v>0</v>
      </c>
      <c r="Q50" t="s">
        <v>53</v>
      </c>
    </row>
    <row r="51" spans="1:17" x14ac:dyDescent="0.2">
      <c r="A51" s="92">
        <v>43512</v>
      </c>
      <c r="C51">
        <v>24</v>
      </c>
      <c r="D51">
        <v>24</v>
      </c>
      <c r="E51">
        <v>0</v>
      </c>
      <c r="F51">
        <v>0</v>
      </c>
      <c r="G51">
        <v>0</v>
      </c>
      <c r="H51">
        <v>24</v>
      </c>
      <c r="I51">
        <v>0</v>
      </c>
      <c r="J51" s="91">
        <v>0</v>
      </c>
      <c r="K51" s="91">
        <v>0</v>
      </c>
      <c r="L51">
        <v>0</v>
      </c>
      <c r="M51">
        <v>0</v>
      </c>
      <c r="N51">
        <v>0</v>
      </c>
      <c r="O51">
        <v>1</v>
      </c>
      <c r="P51">
        <v>0</v>
      </c>
      <c r="Q51" t="s">
        <v>53</v>
      </c>
    </row>
    <row r="52" spans="1:17" x14ac:dyDescent="0.2">
      <c r="A52" s="92">
        <v>43513</v>
      </c>
      <c r="C52">
        <v>24</v>
      </c>
      <c r="D52">
        <v>24</v>
      </c>
      <c r="E52">
        <v>0</v>
      </c>
      <c r="F52">
        <v>0</v>
      </c>
      <c r="G52">
        <v>0</v>
      </c>
      <c r="H52">
        <v>24</v>
      </c>
      <c r="I52">
        <v>0</v>
      </c>
      <c r="J52" s="91">
        <v>0</v>
      </c>
      <c r="K52" s="91">
        <v>0</v>
      </c>
      <c r="L52">
        <v>0</v>
      </c>
      <c r="M52">
        <v>0</v>
      </c>
      <c r="N52">
        <v>0</v>
      </c>
      <c r="O52">
        <v>1</v>
      </c>
      <c r="P52">
        <v>0</v>
      </c>
      <c r="Q52" t="s">
        <v>53</v>
      </c>
    </row>
    <row r="53" spans="1:17" x14ac:dyDescent="0.2">
      <c r="A53" s="92">
        <v>43514</v>
      </c>
      <c r="C53">
        <v>24</v>
      </c>
      <c r="D53">
        <v>24</v>
      </c>
      <c r="E53">
        <v>0</v>
      </c>
      <c r="F53">
        <v>0</v>
      </c>
      <c r="G53">
        <v>0</v>
      </c>
      <c r="H53">
        <v>24</v>
      </c>
      <c r="I53">
        <v>0</v>
      </c>
      <c r="J53" s="91">
        <v>0</v>
      </c>
      <c r="K53" s="91">
        <v>0</v>
      </c>
      <c r="L53">
        <v>0</v>
      </c>
      <c r="M53">
        <v>0</v>
      </c>
      <c r="N53">
        <v>0</v>
      </c>
      <c r="O53">
        <v>1</v>
      </c>
      <c r="P53">
        <v>0</v>
      </c>
      <c r="Q53" t="s">
        <v>53</v>
      </c>
    </row>
    <row r="54" spans="1:17" x14ac:dyDescent="0.2">
      <c r="A54" s="92">
        <v>43515</v>
      </c>
      <c r="C54">
        <v>24</v>
      </c>
      <c r="D54">
        <v>24</v>
      </c>
      <c r="E54">
        <v>0</v>
      </c>
      <c r="F54">
        <v>0</v>
      </c>
      <c r="G54">
        <v>0</v>
      </c>
      <c r="H54">
        <v>24</v>
      </c>
      <c r="I54">
        <v>0</v>
      </c>
      <c r="J54" s="91">
        <v>0</v>
      </c>
      <c r="K54" s="91">
        <v>0</v>
      </c>
      <c r="L54">
        <v>0</v>
      </c>
      <c r="M54">
        <v>0</v>
      </c>
      <c r="N54">
        <v>0</v>
      </c>
      <c r="O54">
        <v>1</v>
      </c>
      <c r="P54">
        <v>0</v>
      </c>
      <c r="Q54" t="s">
        <v>53</v>
      </c>
    </row>
    <row r="55" spans="1:17" x14ac:dyDescent="0.2">
      <c r="A55" s="92">
        <v>43516</v>
      </c>
      <c r="C55">
        <v>24</v>
      </c>
      <c r="D55">
        <v>24</v>
      </c>
      <c r="E55">
        <v>0</v>
      </c>
      <c r="F55">
        <v>0</v>
      </c>
      <c r="G55">
        <v>0</v>
      </c>
      <c r="H55">
        <v>24</v>
      </c>
      <c r="I55">
        <v>0</v>
      </c>
      <c r="J55" s="91">
        <v>0</v>
      </c>
      <c r="K55" s="91">
        <v>0</v>
      </c>
      <c r="L55">
        <v>0</v>
      </c>
      <c r="M55">
        <v>0</v>
      </c>
      <c r="N55">
        <v>0</v>
      </c>
      <c r="O55">
        <v>1</v>
      </c>
      <c r="P55">
        <v>0</v>
      </c>
      <c r="Q55" t="s">
        <v>53</v>
      </c>
    </row>
    <row r="56" spans="1:17" x14ac:dyDescent="0.2">
      <c r="A56" s="92">
        <v>43517</v>
      </c>
      <c r="C56">
        <v>24</v>
      </c>
      <c r="D56">
        <v>24</v>
      </c>
      <c r="E56">
        <v>0</v>
      </c>
      <c r="F56">
        <v>0</v>
      </c>
      <c r="G56">
        <v>0</v>
      </c>
      <c r="H56">
        <v>24</v>
      </c>
      <c r="I56">
        <v>0</v>
      </c>
      <c r="J56" s="91">
        <v>0</v>
      </c>
      <c r="K56" s="91">
        <v>0</v>
      </c>
      <c r="L56">
        <v>0</v>
      </c>
      <c r="M56">
        <v>0</v>
      </c>
      <c r="N56">
        <v>0</v>
      </c>
      <c r="O56">
        <v>1</v>
      </c>
      <c r="P56">
        <v>0</v>
      </c>
      <c r="Q56" t="s">
        <v>53</v>
      </c>
    </row>
    <row r="57" spans="1:17" x14ac:dyDescent="0.2">
      <c r="A57" s="92">
        <v>43518</v>
      </c>
      <c r="C57">
        <v>24</v>
      </c>
      <c r="D57">
        <v>24</v>
      </c>
      <c r="E57">
        <v>0</v>
      </c>
      <c r="F57">
        <v>0</v>
      </c>
      <c r="G57">
        <v>0</v>
      </c>
      <c r="H57">
        <v>24</v>
      </c>
      <c r="I57">
        <v>0</v>
      </c>
      <c r="J57" s="91">
        <v>0</v>
      </c>
      <c r="K57" s="91">
        <v>0</v>
      </c>
      <c r="L57">
        <v>0</v>
      </c>
      <c r="M57">
        <v>0</v>
      </c>
      <c r="N57">
        <v>0</v>
      </c>
      <c r="O57">
        <v>1</v>
      </c>
      <c r="P57">
        <v>0</v>
      </c>
      <c r="Q57" t="s">
        <v>53</v>
      </c>
    </row>
    <row r="58" spans="1:17" x14ac:dyDescent="0.2">
      <c r="A58" s="92">
        <v>43519</v>
      </c>
      <c r="C58">
        <v>24</v>
      </c>
      <c r="D58">
        <v>24</v>
      </c>
      <c r="E58">
        <v>0</v>
      </c>
      <c r="F58">
        <v>0</v>
      </c>
      <c r="G58">
        <v>0</v>
      </c>
      <c r="H58">
        <v>24</v>
      </c>
      <c r="I58">
        <v>0</v>
      </c>
      <c r="J58" s="91">
        <v>0</v>
      </c>
      <c r="K58" s="91">
        <v>0</v>
      </c>
      <c r="L58">
        <v>0</v>
      </c>
      <c r="M58">
        <v>0</v>
      </c>
      <c r="N58">
        <v>0</v>
      </c>
      <c r="O58">
        <v>1</v>
      </c>
      <c r="P58">
        <v>0</v>
      </c>
      <c r="Q58" t="s">
        <v>53</v>
      </c>
    </row>
    <row r="59" spans="1:17" x14ac:dyDescent="0.2">
      <c r="A59" s="92">
        <v>43520</v>
      </c>
      <c r="C59">
        <v>24</v>
      </c>
      <c r="D59">
        <v>24</v>
      </c>
      <c r="E59">
        <v>0</v>
      </c>
      <c r="F59">
        <v>0</v>
      </c>
      <c r="G59">
        <v>0</v>
      </c>
      <c r="H59">
        <v>24</v>
      </c>
      <c r="I59">
        <v>0</v>
      </c>
      <c r="J59" s="91">
        <v>0</v>
      </c>
      <c r="K59" s="91">
        <v>0</v>
      </c>
      <c r="L59">
        <v>0</v>
      </c>
      <c r="M59">
        <v>0</v>
      </c>
      <c r="N59">
        <v>0</v>
      </c>
      <c r="O59">
        <v>1</v>
      </c>
      <c r="P59">
        <v>0</v>
      </c>
      <c r="Q59" t="s">
        <v>53</v>
      </c>
    </row>
    <row r="60" spans="1:17" x14ac:dyDescent="0.2">
      <c r="A60" s="92">
        <v>43521</v>
      </c>
      <c r="C60">
        <v>24</v>
      </c>
      <c r="D60">
        <v>24</v>
      </c>
      <c r="E60">
        <v>0</v>
      </c>
      <c r="F60">
        <v>0</v>
      </c>
      <c r="G60">
        <v>0</v>
      </c>
      <c r="H60">
        <v>24</v>
      </c>
      <c r="I60">
        <v>0</v>
      </c>
      <c r="J60" s="91">
        <v>0</v>
      </c>
      <c r="K60" s="91">
        <v>0</v>
      </c>
      <c r="L60">
        <v>0</v>
      </c>
      <c r="M60">
        <v>0</v>
      </c>
      <c r="N60">
        <v>0</v>
      </c>
      <c r="O60">
        <v>1</v>
      </c>
      <c r="P60">
        <v>0</v>
      </c>
      <c r="Q60" t="s">
        <v>53</v>
      </c>
    </row>
    <row r="61" spans="1:17" x14ac:dyDescent="0.2">
      <c r="A61" s="92">
        <v>43522</v>
      </c>
      <c r="C61">
        <v>24</v>
      </c>
      <c r="D61">
        <v>24</v>
      </c>
      <c r="E61">
        <v>0</v>
      </c>
      <c r="F61">
        <v>0</v>
      </c>
      <c r="G61">
        <v>0</v>
      </c>
      <c r="H61">
        <v>24</v>
      </c>
      <c r="I61">
        <v>0</v>
      </c>
      <c r="J61" s="91">
        <v>0</v>
      </c>
      <c r="K61" s="91">
        <v>0</v>
      </c>
      <c r="L61">
        <v>0</v>
      </c>
      <c r="M61">
        <v>0</v>
      </c>
      <c r="N61">
        <v>0</v>
      </c>
      <c r="O61">
        <v>1</v>
      </c>
      <c r="P61">
        <v>0</v>
      </c>
      <c r="Q61" t="s">
        <v>53</v>
      </c>
    </row>
    <row r="62" spans="1:17" x14ac:dyDescent="0.2">
      <c r="A62" s="92">
        <v>43523</v>
      </c>
      <c r="C62">
        <v>24</v>
      </c>
      <c r="D62">
        <v>24</v>
      </c>
      <c r="E62">
        <v>0</v>
      </c>
      <c r="F62">
        <v>0</v>
      </c>
      <c r="G62">
        <v>0</v>
      </c>
      <c r="H62">
        <v>24</v>
      </c>
      <c r="I62">
        <v>0</v>
      </c>
      <c r="J62" s="91">
        <v>0</v>
      </c>
      <c r="K62" s="91">
        <v>0</v>
      </c>
      <c r="L62">
        <v>0</v>
      </c>
      <c r="M62">
        <v>0</v>
      </c>
      <c r="N62">
        <v>0</v>
      </c>
      <c r="O62">
        <v>1</v>
      </c>
      <c r="P62">
        <v>0</v>
      </c>
      <c r="Q62" t="s">
        <v>53</v>
      </c>
    </row>
    <row r="63" spans="1:17" x14ac:dyDescent="0.2">
      <c r="A63" s="92">
        <v>43524</v>
      </c>
      <c r="C63">
        <v>24</v>
      </c>
      <c r="D63">
        <v>24</v>
      </c>
      <c r="E63">
        <v>0</v>
      </c>
      <c r="F63">
        <v>0</v>
      </c>
      <c r="G63">
        <v>0</v>
      </c>
      <c r="H63">
        <v>24</v>
      </c>
      <c r="I63">
        <v>0</v>
      </c>
      <c r="J63" s="91">
        <v>0</v>
      </c>
      <c r="K63" s="91">
        <v>0</v>
      </c>
      <c r="L63">
        <v>0</v>
      </c>
      <c r="M63">
        <v>0</v>
      </c>
      <c r="N63">
        <v>0</v>
      </c>
      <c r="O63">
        <v>1</v>
      </c>
      <c r="P63">
        <v>0</v>
      </c>
      <c r="Q63" t="s">
        <v>53</v>
      </c>
    </row>
    <row r="64" spans="1:17" x14ac:dyDescent="0.2">
      <c r="A64" s="92">
        <v>43525</v>
      </c>
      <c r="C64">
        <v>24</v>
      </c>
      <c r="D64">
        <v>24</v>
      </c>
      <c r="E64">
        <v>0</v>
      </c>
      <c r="F64">
        <v>0</v>
      </c>
      <c r="G64">
        <v>0</v>
      </c>
      <c r="H64">
        <v>24</v>
      </c>
      <c r="I64">
        <v>0</v>
      </c>
      <c r="J64" s="91">
        <v>0</v>
      </c>
      <c r="K64" s="91">
        <v>0</v>
      </c>
      <c r="L64">
        <v>0</v>
      </c>
      <c r="M64">
        <v>0</v>
      </c>
      <c r="N64">
        <v>0</v>
      </c>
      <c r="O64">
        <v>1</v>
      </c>
      <c r="P64">
        <v>0</v>
      </c>
      <c r="Q64" t="s">
        <v>53</v>
      </c>
    </row>
    <row r="65" spans="1:17" x14ac:dyDescent="0.2">
      <c r="A65" s="92">
        <v>43526</v>
      </c>
      <c r="C65">
        <v>24</v>
      </c>
      <c r="D65">
        <v>24</v>
      </c>
      <c r="E65">
        <v>0</v>
      </c>
      <c r="F65">
        <v>0</v>
      </c>
      <c r="G65">
        <v>0</v>
      </c>
      <c r="H65">
        <v>24</v>
      </c>
      <c r="I65">
        <v>0</v>
      </c>
      <c r="J65" s="91">
        <v>0</v>
      </c>
      <c r="K65" s="91">
        <v>0</v>
      </c>
      <c r="L65">
        <v>0</v>
      </c>
      <c r="M65">
        <v>0</v>
      </c>
      <c r="N65">
        <v>0</v>
      </c>
      <c r="O65">
        <v>1</v>
      </c>
      <c r="P65">
        <v>0</v>
      </c>
      <c r="Q65" t="s">
        <v>53</v>
      </c>
    </row>
    <row r="66" spans="1:17" x14ac:dyDescent="0.2">
      <c r="A66" s="92">
        <v>43527</v>
      </c>
      <c r="C66">
        <v>24</v>
      </c>
      <c r="D66">
        <v>24</v>
      </c>
      <c r="E66">
        <v>0</v>
      </c>
      <c r="F66">
        <v>0</v>
      </c>
      <c r="G66">
        <v>0</v>
      </c>
      <c r="H66">
        <v>24</v>
      </c>
      <c r="I66">
        <v>0</v>
      </c>
      <c r="J66" s="91">
        <v>0</v>
      </c>
      <c r="K66" s="91">
        <v>0</v>
      </c>
      <c r="L66">
        <v>0</v>
      </c>
      <c r="M66">
        <v>0</v>
      </c>
      <c r="N66">
        <v>0</v>
      </c>
      <c r="O66">
        <v>1</v>
      </c>
      <c r="P66">
        <v>0</v>
      </c>
      <c r="Q66" t="s">
        <v>53</v>
      </c>
    </row>
    <row r="67" spans="1:17" x14ac:dyDescent="0.2">
      <c r="A67" s="92">
        <v>43528</v>
      </c>
      <c r="C67">
        <v>24</v>
      </c>
      <c r="D67">
        <v>24</v>
      </c>
      <c r="E67">
        <v>0</v>
      </c>
      <c r="F67">
        <v>0</v>
      </c>
      <c r="G67">
        <v>0</v>
      </c>
      <c r="H67">
        <v>24</v>
      </c>
      <c r="I67">
        <v>0</v>
      </c>
      <c r="J67" s="91">
        <v>0</v>
      </c>
      <c r="K67" s="91">
        <v>0</v>
      </c>
      <c r="L67">
        <v>0</v>
      </c>
      <c r="M67">
        <v>0</v>
      </c>
      <c r="N67">
        <v>0</v>
      </c>
      <c r="O67">
        <v>1</v>
      </c>
      <c r="P67">
        <v>0</v>
      </c>
      <c r="Q67" t="s">
        <v>53</v>
      </c>
    </row>
    <row r="68" spans="1:17" x14ac:dyDescent="0.2">
      <c r="A68" s="92">
        <v>43529</v>
      </c>
      <c r="C68">
        <v>24</v>
      </c>
      <c r="D68">
        <v>24</v>
      </c>
      <c r="E68">
        <v>0</v>
      </c>
      <c r="F68">
        <v>0</v>
      </c>
      <c r="G68">
        <v>0</v>
      </c>
      <c r="H68">
        <v>24</v>
      </c>
      <c r="I68">
        <v>0</v>
      </c>
      <c r="J68" s="91">
        <v>0</v>
      </c>
      <c r="K68" s="91">
        <v>0</v>
      </c>
      <c r="L68">
        <v>0</v>
      </c>
      <c r="M68">
        <v>0</v>
      </c>
      <c r="N68">
        <v>0</v>
      </c>
      <c r="O68">
        <v>1</v>
      </c>
      <c r="P68">
        <v>0</v>
      </c>
      <c r="Q68" t="s">
        <v>53</v>
      </c>
    </row>
    <row r="69" spans="1:17" x14ac:dyDescent="0.2">
      <c r="A69" s="92">
        <v>43530</v>
      </c>
      <c r="C69">
        <v>24</v>
      </c>
      <c r="D69">
        <v>24</v>
      </c>
      <c r="E69">
        <v>0</v>
      </c>
      <c r="F69">
        <v>0</v>
      </c>
      <c r="G69">
        <v>0</v>
      </c>
      <c r="H69">
        <v>24</v>
      </c>
      <c r="I69">
        <v>0</v>
      </c>
      <c r="J69" s="91">
        <v>0</v>
      </c>
      <c r="K69" s="91">
        <v>0</v>
      </c>
      <c r="L69">
        <v>0</v>
      </c>
      <c r="M69">
        <v>0</v>
      </c>
      <c r="N69">
        <v>0</v>
      </c>
      <c r="O69">
        <v>1</v>
      </c>
      <c r="P69">
        <v>0</v>
      </c>
      <c r="Q69" t="s">
        <v>53</v>
      </c>
    </row>
    <row r="70" spans="1:17" x14ac:dyDescent="0.2">
      <c r="A70" s="92">
        <v>43531</v>
      </c>
      <c r="C70">
        <v>24</v>
      </c>
      <c r="D70">
        <v>24</v>
      </c>
      <c r="E70">
        <v>0</v>
      </c>
      <c r="F70">
        <v>0</v>
      </c>
      <c r="G70">
        <v>0</v>
      </c>
      <c r="H70">
        <v>24</v>
      </c>
      <c r="I70">
        <v>0</v>
      </c>
      <c r="J70" s="91">
        <v>0</v>
      </c>
      <c r="K70" s="91">
        <v>0</v>
      </c>
      <c r="L70">
        <v>0</v>
      </c>
      <c r="M70">
        <v>0</v>
      </c>
      <c r="N70">
        <v>0</v>
      </c>
      <c r="O70">
        <v>1</v>
      </c>
      <c r="P70">
        <v>0</v>
      </c>
      <c r="Q70" t="s">
        <v>53</v>
      </c>
    </row>
    <row r="71" spans="1:17" x14ac:dyDescent="0.2">
      <c r="A71" s="92">
        <v>43532</v>
      </c>
      <c r="C71">
        <v>24</v>
      </c>
      <c r="D71">
        <v>24</v>
      </c>
      <c r="E71">
        <v>0</v>
      </c>
      <c r="F71">
        <v>0</v>
      </c>
      <c r="G71">
        <v>0</v>
      </c>
      <c r="H71">
        <v>24</v>
      </c>
      <c r="I71">
        <v>0</v>
      </c>
      <c r="J71" s="91">
        <v>0</v>
      </c>
      <c r="K71" s="91">
        <v>0</v>
      </c>
      <c r="L71">
        <v>0</v>
      </c>
      <c r="M71">
        <v>0</v>
      </c>
      <c r="N71">
        <v>0</v>
      </c>
      <c r="O71">
        <v>1</v>
      </c>
      <c r="P71">
        <v>0</v>
      </c>
      <c r="Q71" t="s">
        <v>53</v>
      </c>
    </row>
    <row r="72" spans="1:17" x14ac:dyDescent="0.2">
      <c r="A72" s="92">
        <v>43533</v>
      </c>
      <c r="C72">
        <v>24</v>
      </c>
      <c r="D72">
        <v>24</v>
      </c>
      <c r="E72">
        <v>0</v>
      </c>
      <c r="F72">
        <v>0</v>
      </c>
      <c r="G72">
        <v>0</v>
      </c>
      <c r="H72">
        <v>24</v>
      </c>
      <c r="I72">
        <v>0</v>
      </c>
      <c r="J72" s="91">
        <v>0</v>
      </c>
      <c r="K72" s="91">
        <v>0</v>
      </c>
      <c r="L72">
        <v>0</v>
      </c>
      <c r="M72">
        <v>0</v>
      </c>
      <c r="N72">
        <v>0</v>
      </c>
      <c r="O72">
        <v>1</v>
      </c>
      <c r="P72">
        <v>0</v>
      </c>
      <c r="Q72" t="s">
        <v>53</v>
      </c>
    </row>
    <row r="73" spans="1:17" x14ac:dyDescent="0.2">
      <c r="A73" s="92">
        <v>43534</v>
      </c>
      <c r="C73">
        <v>24</v>
      </c>
      <c r="D73">
        <v>24</v>
      </c>
      <c r="E73">
        <v>0</v>
      </c>
      <c r="F73">
        <v>0</v>
      </c>
      <c r="G73">
        <v>0</v>
      </c>
      <c r="H73">
        <v>24</v>
      </c>
      <c r="I73">
        <v>0</v>
      </c>
      <c r="J73" s="91">
        <v>0</v>
      </c>
      <c r="K73" s="91">
        <v>0</v>
      </c>
      <c r="L73">
        <v>0</v>
      </c>
      <c r="M73">
        <v>0</v>
      </c>
      <c r="N73">
        <v>0</v>
      </c>
      <c r="O73">
        <v>1</v>
      </c>
      <c r="P73">
        <v>0</v>
      </c>
      <c r="Q73" t="s">
        <v>53</v>
      </c>
    </row>
    <row r="74" spans="1:17" x14ac:dyDescent="0.2">
      <c r="A74" s="92">
        <v>43535</v>
      </c>
      <c r="C74">
        <v>24</v>
      </c>
      <c r="D74">
        <v>24</v>
      </c>
      <c r="E74">
        <v>0</v>
      </c>
      <c r="F74">
        <v>0</v>
      </c>
      <c r="G74">
        <v>0</v>
      </c>
      <c r="H74">
        <v>24</v>
      </c>
      <c r="I74">
        <v>0</v>
      </c>
      <c r="J74" s="91">
        <v>0</v>
      </c>
      <c r="K74" s="91">
        <v>0</v>
      </c>
      <c r="L74">
        <v>0</v>
      </c>
      <c r="M74">
        <v>0</v>
      </c>
      <c r="N74">
        <v>0</v>
      </c>
      <c r="O74">
        <v>1</v>
      </c>
      <c r="P74">
        <v>0</v>
      </c>
      <c r="Q74" t="s">
        <v>53</v>
      </c>
    </row>
    <row r="75" spans="1:17" x14ac:dyDescent="0.2">
      <c r="A75" s="92">
        <v>43536</v>
      </c>
      <c r="C75">
        <v>24</v>
      </c>
      <c r="D75">
        <v>24</v>
      </c>
      <c r="E75">
        <v>0</v>
      </c>
      <c r="F75">
        <v>0</v>
      </c>
      <c r="G75">
        <v>0</v>
      </c>
      <c r="H75">
        <v>24</v>
      </c>
      <c r="I75">
        <v>0</v>
      </c>
      <c r="J75" s="91">
        <v>0</v>
      </c>
      <c r="K75" s="91">
        <v>0</v>
      </c>
      <c r="L75">
        <v>0</v>
      </c>
      <c r="M75">
        <v>0</v>
      </c>
      <c r="N75">
        <v>0</v>
      </c>
      <c r="O75">
        <v>1</v>
      </c>
      <c r="P75">
        <v>0</v>
      </c>
      <c r="Q75" t="s">
        <v>53</v>
      </c>
    </row>
    <row r="76" spans="1:17" x14ac:dyDescent="0.2">
      <c r="A76" s="92">
        <v>43537</v>
      </c>
      <c r="C76">
        <v>24</v>
      </c>
      <c r="D76">
        <v>24</v>
      </c>
      <c r="E76">
        <v>0</v>
      </c>
      <c r="F76">
        <v>0</v>
      </c>
      <c r="G76">
        <v>0</v>
      </c>
      <c r="H76">
        <v>24</v>
      </c>
      <c r="I76">
        <v>0</v>
      </c>
      <c r="J76" s="91">
        <v>0</v>
      </c>
      <c r="K76" s="91">
        <v>0</v>
      </c>
      <c r="L76">
        <v>0</v>
      </c>
      <c r="M76">
        <v>0</v>
      </c>
      <c r="N76">
        <v>0</v>
      </c>
      <c r="O76">
        <v>1</v>
      </c>
      <c r="P76">
        <v>0</v>
      </c>
      <c r="Q76" t="s">
        <v>53</v>
      </c>
    </row>
    <row r="77" spans="1:17" x14ac:dyDescent="0.2">
      <c r="A77" s="92">
        <v>43538</v>
      </c>
      <c r="C77">
        <v>24</v>
      </c>
      <c r="D77">
        <v>24</v>
      </c>
      <c r="E77">
        <v>0</v>
      </c>
      <c r="F77">
        <v>0</v>
      </c>
      <c r="G77">
        <v>0</v>
      </c>
      <c r="H77">
        <v>24</v>
      </c>
      <c r="I77">
        <v>0</v>
      </c>
      <c r="J77" s="91">
        <v>0</v>
      </c>
      <c r="K77" s="91">
        <v>0</v>
      </c>
      <c r="L77">
        <v>0</v>
      </c>
      <c r="M77">
        <v>0</v>
      </c>
      <c r="N77">
        <v>0</v>
      </c>
      <c r="O77">
        <v>1</v>
      </c>
      <c r="P77">
        <v>0</v>
      </c>
      <c r="Q77" t="s">
        <v>53</v>
      </c>
    </row>
    <row r="78" spans="1:17" x14ac:dyDescent="0.2">
      <c r="A78" s="92">
        <v>43539</v>
      </c>
      <c r="C78">
        <v>24</v>
      </c>
      <c r="D78">
        <v>24</v>
      </c>
      <c r="E78">
        <v>0</v>
      </c>
      <c r="F78">
        <v>0</v>
      </c>
      <c r="G78">
        <v>0</v>
      </c>
      <c r="H78">
        <v>24</v>
      </c>
      <c r="I78">
        <v>0</v>
      </c>
      <c r="J78" s="91">
        <v>0</v>
      </c>
      <c r="K78" s="91">
        <v>0</v>
      </c>
      <c r="L78">
        <v>0</v>
      </c>
      <c r="M78">
        <v>0</v>
      </c>
      <c r="N78">
        <v>0</v>
      </c>
      <c r="O78">
        <v>1</v>
      </c>
      <c r="P78">
        <v>0</v>
      </c>
      <c r="Q78" t="s">
        <v>53</v>
      </c>
    </row>
    <row r="79" spans="1:17" x14ac:dyDescent="0.2">
      <c r="A79" s="92">
        <v>43540</v>
      </c>
      <c r="C79">
        <v>24</v>
      </c>
      <c r="D79">
        <v>24</v>
      </c>
      <c r="E79">
        <v>0</v>
      </c>
      <c r="F79">
        <v>0</v>
      </c>
      <c r="G79">
        <v>0</v>
      </c>
      <c r="H79">
        <v>24</v>
      </c>
      <c r="I79">
        <v>0</v>
      </c>
      <c r="J79" s="91">
        <v>0</v>
      </c>
      <c r="K79" s="91">
        <v>0</v>
      </c>
      <c r="L79">
        <v>0</v>
      </c>
      <c r="M79">
        <v>0</v>
      </c>
      <c r="N79">
        <v>0</v>
      </c>
      <c r="O79">
        <v>1</v>
      </c>
      <c r="P79">
        <v>0</v>
      </c>
      <c r="Q79" t="s">
        <v>53</v>
      </c>
    </row>
    <row r="80" spans="1:17" x14ac:dyDescent="0.2">
      <c r="A80" s="92">
        <v>43541</v>
      </c>
      <c r="C80">
        <v>24</v>
      </c>
      <c r="D80">
        <v>24</v>
      </c>
      <c r="E80">
        <v>0</v>
      </c>
      <c r="F80">
        <v>0</v>
      </c>
      <c r="G80">
        <v>0</v>
      </c>
      <c r="H80">
        <v>24</v>
      </c>
      <c r="I80">
        <v>0</v>
      </c>
      <c r="J80" s="91">
        <v>0</v>
      </c>
      <c r="K80" s="91">
        <v>0</v>
      </c>
      <c r="L80">
        <v>0</v>
      </c>
      <c r="M80">
        <v>0</v>
      </c>
      <c r="N80">
        <v>0</v>
      </c>
      <c r="O80">
        <v>1</v>
      </c>
      <c r="P80">
        <v>0</v>
      </c>
      <c r="Q80" t="s">
        <v>53</v>
      </c>
    </row>
    <row r="81" spans="1:17" x14ac:dyDescent="0.2">
      <c r="A81" s="92">
        <v>43542</v>
      </c>
      <c r="C81">
        <v>24</v>
      </c>
      <c r="D81">
        <v>24</v>
      </c>
      <c r="E81">
        <v>0</v>
      </c>
      <c r="F81">
        <v>0</v>
      </c>
      <c r="G81">
        <v>0</v>
      </c>
      <c r="H81">
        <v>24</v>
      </c>
      <c r="I81">
        <v>0</v>
      </c>
      <c r="J81" s="91">
        <v>0</v>
      </c>
      <c r="K81" s="91">
        <v>0</v>
      </c>
      <c r="L81">
        <v>0</v>
      </c>
      <c r="M81">
        <v>0</v>
      </c>
      <c r="N81">
        <v>0</v>
      </c>
      <c r="O81">
        <v>1</v>
      </c>
      <c r="P81">
        <v>0</v>
      </c>
      <c r="Q81" t="s">
        <v>53</v>
      </c>
    </row>
    <row r="82" spans="1:17" x14ac:dyDescent="0.2">
      <c r="A82" s="92">
        <v>43543</v>
      </c>
      <c r="C82">
        <v>24</v>
      </c>
      <c r="D82">
        <v>24</v>
      </c>
      <c r="E82">
        <v>0</v>
      </c>
      <c r="F82">
        <v>0</v>
      </c>
      <c r="G82">
        <v>0</v>
      </c>
      <c r="H82">
        <v>24</v>
      </c>
      <c r="I82">
        <v>0</v>
      </c>
      <c r="J82" s="91">
        <v>0</v>
      </c>
      <c r="K82" s="91">
        <v>0</v>
      </c>
      <c r="L82">
        <v>0</v>
      </c>
      <c r="M82">
        <v>0</v>
      </c>
      <c r="N82">
        <v>0</v>
      </c>
      <c r="O82">
        <v>1</v>
      </c>
      <c r="P82">
        <v>0</v>
      </c>
      <c r="Q82" t="s">
        <v>53</v>
      </c>
    </row>
    <row r="83" spans="1:17" x14ac:dyDescent="0.2">
      <c r="A83" s="92">
        <v>43544</v>
      </c>
      <c r="C83">
        <v>24</v>
      </c>
      <c r="D83">
        <v>24</v>
      </c>
      <c r="E83">
        <v>0</v>
      </c>
      <c r="F83">
        <v>0</v>
      </c>
      <c r="G83">
        <v>0</v>
      </c>
      <c r="H83">
        <v>24</v>
      </c>
      <c r="I83">
        <v>0</v>
      </c>
      <c r="J83" s="91">
        <v>0</v>
      </c>
      <c r="K83" s="91">
        <v>0</v>
      </c>
      <c r="L83">
        <v>0</v>
      </c>
      <c r="M83">
        <v>0</v>
      </c>
      <c r="N83">
        <v>0</v>
      </c>
      <c r="O83">
        <v>1</v>
      </c>
      <c r="P83">
        <v>0</v>
      </c>
      <c r="Q83" t="s">
        <v>53</v>
      </c>
    </row>
    <row r="84" spans="1:17" x14ac:dyDescent="0.2">
      <c r="A84" s="92">
        <v>43545</v>
      </c>
      <c r="C84">
        <v>24</v>
      </c>
      <c r="D84">
        <v>24</v>
      </c>
      <c r="E84">
        <v>0</v>
      </c>
      <c r="F84">
        <v>0</v>
      </c>
      <c r="G84">
        <v>0</v>
      </c>
      <c r="H84">
        <v>24</v>
      </c>
      <c r="I84">
        <v>0</v>
      </c>
      <c r="J84" s="91">
        <v>0</v>
      </c>
      <c r="K84" s="91">
        <v>0</v>
      </c>
      <c r="L84">
        <v>0</v>
      </c>
      <c r="M84">
        <v>0</v>
      </c>
      <c r="N84">
        <v>0</v>
      </c>
      <c r="O84">
        <v>1</v>
      </c>
      <c r="P84">
        <v>0</v>
      </c>
      <c r="Q84" t="s">
        <v>53</v>
      </c>
    </row>
    <row r="85" spans="1:17" x14ac:dyDescent="0.2">
      <c r="A85" s="92">
        <v>43546</v>
      </c>
      <c r="C85">
        <v>24</v>
      </c>
      <c r="D85">
        <v>24</v>
      </c>
      <c r="E85">
        <v>0</v>
      </c>
      <c r="F85">
        <v>0</v>
      </c>
      <c r="G85">
        <v>0</v>
      </c>
      <c r="H85">
        <v>24</v>
      </c>
      <c r="I85">
        <v>0</v>
      </c>
      <c r="J85" s="91">
        <v>0</v>
      </c>
      <c r="K85" s="91">
        <v>0</v>
      </c>
      <c r="L85">
        <v>0</v>
      </c>
      <c r="M85">
        <v>0</v>
      </c>
      <c r="N85">
        <v>0</v>
      </c>
      <c r="O85">
        <v>1</v>
      </c>
      <c r="P85">
        <v>0</v>
      </c>
      <c r="Q85" t="s">
        <v>53</v>
      </c>
    </row>
    <row r="86" spans="1:17" x14ac:dyDescent="0.2">
      <c r="A86" s="92">
        <v>43547</v>
      </c>
      <c r="C86">
        <v>24</v>
      </c>
      <c r="D86">
        <v>24</v>
      </c>
      <c r="E86">
        <v>0</v>
      </c>
      <c r="F86">
        <v>0</v>
      </c>
      <c r="G86">
        <v>0</v>
      </c>
      <c r="H86">
        <v>24</v>
      </c>
      <c r="I86">
        <v>0</v>
      </c>
      <c r="J86" s="91">
        <v>0</v>
      </c>
      <c r="K86" s="91">
        <v>0</v>
      </c>
      <c r="L86">
        <v>0</v>
      </c>
      <c r="M86">
        <v>0</v>
      </c>
      <c r="N86">
        <v>0</v>
      </c>
      <c r="O86">
        <v>1</v>
      </c>
      <c r="P86">
        <v>0</v>
      </c>
      <c r="Q86" t="s">
        <v>53</v>
      </c>
    </row>
    <row r="87" spans="1:17" x14ac:dyDescent="0.2">
      <c r="A87" s="92">
        <v>43548</v>
      </c>
      <c r="C87">
        <v>24</v>
      </c>
      <c r="D87">
        <v>24</v>
      </c>
      <c r="E87">
        <v>0</v>
      </c>
      <c r="F87">
        <v>0</v>
      </c>
      <c r="G87">
        <v>0</v>
      </c>
      <c r="H87">
        <v>24</v>
      </c>
      <c r="I87">
        <v>0</v>
      </c>
      <c r="J87" s="91">
        <v>0</v>
      </c>
      <c r="K87" s="91">
        <v>0</v>
      </c>
      <c r="L87">
        <v>0</v>
      </c>
      <c r="M87">
        <v>0</v>
      </c>
      <c r="N87">
        <v>0</v>
      </c>
      <c r="O87">
        <v>1</v>
      </c>
      <c r="P87">
        <v>0</v>
      </c>
      <c r="Q87" t="s">
        <v>53</v>
      </c>
    </row>
    <row r="88" spans="1:17" x14ac:dyDescent="0.2">
      <c r="A88" s="92">
        <v>43549</v>
      </c>
      <c r="C88">
        <v>24</v>
      </c>
      <c r="D88">
        <v>24</v>
      </c>
      <c r="E88">
        <v>0</v>
      </c>
      <c r="F88">
        <v>0</v>
      </c>
      <c r="G88">
        <v>0</v>
      </c>
      <c r="H88">
        <v>24</v>
      </c>
      <c r="I88">
        <v>0</v>
      </c>
      <c r="J88" s="91">
        <v>0</v>
      </c>
      <c r="K88" s="91">
        <v>0</v>
      </c>
      <c r="L88">
        <v>0</v>
      </c>
      <c r="M88">
        <v>0</v>
      </c>
      <c r="N88">
        <v>0</v>
      </c>
      <c r="O88">
        <v>1</v>
      </c>
      <c r="P88">
        <v>0</v>
      </c>
      <c r="Q88" t="s">
        <v>53</v>
      </c>
    </row>
    <row r="89" spans="1:17" x14ac:dyDescent="0.2">
      <c r="A89" s="92">
        <v>43550</v>
      </c>
      <c r="C89">
        <v>24</v>
      </c>
      <c r="D89">
        <v>24</v>
      </c>
      <c r="E89">
        <v>0</v>
      </c>
      <c r="F89">
        <v>0</v>
      </c>
      <c r="G89">
        <v>0</v>
      </c>
      <c r="H89">
        <v>24</v>
      </c>
      <c r="I89">
        <v>0</v>
      </c>
      <c r="J89" s="91">
        <v>0</v>
      </c>
      <c r="K89" s="91">
        <v>0</v>
      </c>
      <c r="L89">
        <v>0</v>
      </c>
      <c r="M89">
        <v>0</v>
      </c>
      <c r="N89">
        <v>0</v>
      </c>
      <c r="O89">
        <v>1</v>
      </c>
      <c r="P89">
        <v>0</v>
      </c>
      <c r="Q89" t="s">
        <v>53</v>
      </c>
    </row>
    <row r="90" spans="1:17" x14ac:dyDescent="0.2">
      <c r="A90" s="92">
        <v>43551</v>
      </c>
      <c r="C90">
        <v>24</v>
      </c>
      <c r="D90">
        <v>24</v>
      </c>
      <c r="E90">
        <v>0</v>
      </c>
      <c r="F90">
        <v>0</v>
      </c>
      <c r="G90">
        <v>0</v>
      </c>
      <c r="H90">
        <v>24</v>
      </c>
      <c r="I90">
        <v>0</v>
      </c>
      <c r="J90" s="91">
        <v>0</v>
      </c>
      <c r="K90" s="91">
        <v>0</v>
      </c>
      <c r="L90">
        <v>0</v>
      </c>
      <c r="M90">
        <v>0</v>
      </c>
      <c r="N90">
        <v>0</v>
      </c>
      <c r="O90">
        <v>1</v>
      </c>
      <c r="P90">
        <v>0</v>
      </c>
      <c r="Q90" t="s">
        <v>53</v>
      </c>
    </row>
    <row r="91" spans="1:17" x14ac:dyDescent="0.2">
      <c r="A91" s="92">
        <v>43552</v>
      </c>
      <c r="C91">
        <v>24</v>
      </c>
      <c r="D91">
        <v>24</v>
      </c>
      <c r="E91">
        <v>0</v>
      </c>
      <c r="F91">
        <v>0</v>
      </c>
      <c r="G91">
        <v>0</v>
      </c>
      <c r="H91">
        <v>24</v>
      </c>
      <c r="I91">
        <v>0</v>
      </c>
      <c r="J91" s="91">
        <v>0</v>
      </c>
      <c r="K91" s="91">
        <v>0</v>
      </c>
      <c r="L91">
        <v>0</v>
      </c>
      <c r="M91">
        <v>0</v>
      </c>
      <c r="N91">
        <v>0</v>
      </c>
      <c r="O91">
        <v>1</v>
      </c>
      <c r="P91">
        <v>0</v>
      </c>
      <c r="Q91" t="s">
        <v>53</v>
      </c>
    </row>
    <row r="92" spans="1:17" x14ac:dyDescent="0.2">
      <c r="A92" s="92">
        <v>43553</v>
      </c>
      <c r="C92">
        <v>24</v>
      </c>
      <c r="D92">
        <v>24</v>
      </c>
      <c r="E92">
        <v>0</v>
      </c>
      <c r="F92">
        <v>0</v>
      </c>
      <c r="G92">
        <v>0</v>
      </c>
      <c r="H92">
        <v>24</v>
      </c>
      <c r="I92">
        <v>0</v>
      </c>
      <c r="J92" s="91">
        <v>0</v>
      </c>
      <c r="K92" s="91">
        <v>0</v>
      </c>
      <c r="L92">
        <v>0</v>
      </c>
      <c r="M92">
        <v>0</v>
      </c>
      <c r="N92">
        <v>0</v>
      </c>
      <c r="O92">
        <v>1</v>
      </c>
      <c r="P92">
        <v>0</v>
      </c>
      <c r="Q92" t="s">
        <v>53</v>
      </c>
    </row>
    <row r="93" spans="1:17" x14ac:dyDescent="0.2">
      <c r="A93" s="92">
        <v>43554</v>
      </c>
      <c r="C93">
        <v>24</v>
      </c>
      <c r="D93">
        <v>24</v>
      </c>
      <c r="E93">
        <v>0</v>
      </c>
      <c r="F93">
        <v>0</v>
      </c>
      <c r="G93">
        <v>0</v>
      </c>
      <c r="H93">
        <v>24</v>
      </c>
      <c r="I93">
        <v>0</v>
      </c>
      <c r="J93" s="91">
        <v>0</v>
      </c>
      <c r="K93" s="91">
        <v>0</v>
      </c>
      <c r="L93">
        <v>0</v>
      </c>
      <c r="M93">
        <v>0</v>
      </c>
      <c r="N93">
        <v>0</v>
      </c>
      <c r="O93">
        <v>1</v>
      </c>
      <c r="P93">
        <v>0</v>
      </c>
      <c r="Q93" t="s">
        <v>53</v>
      </c>
    </row>
    <row r="94" spans="1:17" x14ac:dyDescent="0.2">
      <c r="A94" s="92">
        <v>43555</v>
      </c>
      <c r="C94">
        <v>24</v>
      </c>
      <c r="D94">
        <v>24</v>
      </c>
      <c r="E94">
        <v>0</v>
      </c>
      <c r="F94">
        <v>0</v>
      </c>
      <c r="G94">
        <v>0</v>
      </c>
      <c r="H94">
        <v>24</v>
      </c>
      <c r="I94">
        <v>0</v>
      </c>
      <c r="J94" s="91">
        <v>0</v>
      </c>
      <c r="K94" s="91">
        <v>0</v>
      </c>
      <c r="L94">
        <v>0</v>
      </c>
      <c r="M94">
        <v>0</v>
      </c>
      <c r="N94">
        <v>0</v>
      </c>
      <c r="O94">
        <v>1</v>
      </c>
      <c r="P94">
        <v>0</v>
      </c>
      <c r="Q94" t="s">
        <v>53</v>
      </c>
    </row>
    <row r="95" spans="1:17" x14ac:dyDescent="0.2">
      <c r="A95" s="92">
        <v>43556</v>
      </c>
      <c r="C95">
        <v>24</v>
      </c>
      <c r="D95">
        <v>24</v>
      </c>
      <c r="E95">
        <v>0</v>
      </c>
      <c r="F95">
        <v>0</v>
      </c>
      <c r="G95">
        <v>0</v>
      </c>
      <c r="H95">
        <v>24</v>
      </c>
      <c r="I95">
        <v>0</v>
      </c>
      <c r="J95" s="91">
        <v>0</v>
      </c>
      <c r="K95" s="91">
        <v>0</v>
      </c>
      <c r="L95">
        <v>0</v>
      </c>
      <c r="M95">
        <v>0</v>
      </c>
      <c r="N95">
        <v>0</v>
      </c>
      <c r="O95">
        <v>1</v>
      </c>
      <c r="P95">
        <v>0</v>
      </c>
      <c r="Q95" t="s">
        <v>53</v>
      </c>
    </row>
    <row r="96" spans="1:17" x14ac:dyDescent="0.2">
      <c r="A96" s="92">
        <v>43557</v>
      </c>
      <c r="C96">
        <v>24</v>
      </c>
      <c r="D96">
        <v>24</v>
      </c>
      <c r="E96">
        <v>0</v>
      </c>
      <c r="F96">
        <v>0</v>
      </c>
      <c r="G96">
        <v>0</v>
      </c>
      <c r="H96">
        <v>24</v>
      </c>
      <c r="I96">
        <v>0</v>
      </c>
      <c r="J96" s="91">
        <v>0</v>
      </c>
      <c r="K96" s="91">
        <v>0</v>
      </c>
      <c r="L96">
        <v>0</v>
      </c>
      <c r="M96">
        <v>0</v>
      </c>
      <c r="N96">
        <v>0</v>
      </c>
      <c r="O96">
        <v>1</v>
      </c>
      <c r="P96">
        <v>0</v>
      </c>
      <c r="Q96" t="s">
        <v>53</v>
      </c>
    </row>
    <row r="97" spans="1:17" x14ac:dyDescent="0.2">
      <c r="A97" s="92">
        <v>43558</v>
      </c>
      <c r="C97">
        <v>24</v>
      </c>
      <c r="D97">
        <v>24</v>
      </c>
      <c r="E97">
        <v>0</v>
      </c>
      <c r="F97">
        <v>0</v>
      </c>
      <c r="G97">
        <v>0</v>
      </c>
      <c r="H97">
        <v>24</v>
      </c>
      <c r="I97">
        <v>0</v>
      </c>
      <c r="J97" s="91">
        <v>0</v>
      </c>
      <c r="K97" s="91">
        <v>0</v>
      </c>
      <c r="L97">
        <v>0</v>
      </c>
      <c r="M97">
        <v>0</v>
      </c>
      <c r="N97">
        <v>0</v>
      </c>
      <c r="O97">
        <v>1</v>
      </c>
      <c r="P97">
        <v>0</v>
      </c>
      <c r="Q97" t="s">
        <v>53</v>
      </c>
    </row>
    <row r="98" spans="1:17" x14ac:dyDescent="0.2">
      <c r="A98" s="92">
        <v>43559</v>
      </c>
      <c r="C98">
        <v>24</v>
      </c>
      <c r="D98">
        <v>24</v>
      </c>
      <c r="E98">
        <v>0</v>
      </c>
      <c r="F98">
        <v>0</v>
      </c>
      <c r="G98">
        <v>0</v>
      </c>
      <c r="H98">
        <v>24</v>
      </c>
      <c r="I98">
        <v>0</v>
      </c>
      <c r="J98" s="91">
        <v>0</v>
      </c>
      <c r="K98" s="91">
        <v>0</v>
      </c>
      <c r="L98">
        <v>0</v>
      </c>
      <c r="M98">
        <v>0</v>
      </c>
      <c r="N98">
        <v>0</v>
      </c>
      <c r="O98">
        <v>1</v>
      </c>
      <c r="P98">
        <v>0</v>
      </c>
      <c r="Q98" t="s">
        <v>53</v>
      </c>
    </row>
    <row r="99" spans="1:17" x14ac:dyDescent="0.2">
      <c r="A99" s="92">
        <v>43560</v>
      </c>
      <c r="C99">
        <v>24</v>
      </c>
      <c r="D99">
        <v>24</v>
      </c>
      <c r="E99">
        <v>0</v>
      </c>
      <c r="F99">
        <v>0</v>
      </c>
      <c r="G99">
        <v>0</v>
      </c>
      <c r="H99">
        <v>24</v>
      </c>
      <c r="I99">
        <v>0</v>
      </c>
      <c r="J99" s="91">
        <v>0</v>
      </c>
      <c r="K99" s="91">
        <v>0</v>
      </c>
      <c r="L99">
        <v>0</v>
      </c>
      <c r="M99">
        <v>0</v>
      </c>
      <c r="N99">
        <v>0</v>
      </c>
      <c r="O99">
        <v>1</v>
      </c>
      <c r="P99">
        <v>0</v>
      </c>
      <c r="Q99" t="s">
        <v>53</v>
      </c>
    </row>
    <row r="100" spans="1:17" x14ac:dyDescent="0.2">
      <c r="A100" s="92">
        <v>43561</v>
      </c>
      <c r="C100">
        <v>24</v>
      </c>
      <c r="D100">
        <v>24</v>
      </c>
      <c r="E100">
        <v>0</v>
      </c>
      <c r="F100">
        <v>0</v>
      </c>
      <c r="G100">
        <v>0</v>
      </c>
      <c r="H100">
        <v>24</v>
      </c>
      <c r="I100">
        <v>0</v>
      </c>
      <c r="J100" s="91">
        <v>0</v>
      </c>
      <c r="K100" s="91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 t="s">
        <v>53</v>
      </c>
    </row>
    <row r="101" spans="1:17" x14ac:dyDescent="0.2">
      <c r="A101" s="92">
        <v>43562</v>
      </c>
      <c r="C101">
        <v>24</v>
      </c>
      <c r="D101">
        <v>24</v>
      </c>
      <c r="E101">
        <v>0</v>
      </c>
      <c r="F101">
        <v>0</v>
      </c>
      <c r="G101">
        <v>0</v>
      </c>
      <c r="H101">
        <v>24</v>
      </c>
      <c r="I101">
        <v>0</v>
      </c>
      <c r="J101" s="91">
        <v>0</v>
      </c>
      <c r="K101" s="9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 t="s">
        <v>53</v>
      </c>
    </row>
    <row r="102" spans="1:17" x14ac:dyDescent="0.2">
      <c r="A102" s="92">
        <v>43563</v>
      </c>
      <c r="C102">
        <v>24</v>
      </c>
      <c r="D102">
        <v>24</v>
      </c>
      <c r="E102">
        <v>0</v>
      </c>
      <c r="F102">
        <v>0</v>
      </c>
      <c r="G102">
        <v>0</v>
      </c>
      <c r="H102">
        <v>24</v>
      </c>
      <c r="I102">
        <v>0</v>
      </c>
      <c r="J102" s="91">
        <v>0</v>
      </c>
      <c r="K102" s="91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 t="s">
        <v>53</v>
      </c>
    </row>
    <row r="103" spans="1:17" x14ac:dyDescent="0.2">
      <c r="A103" s="92">
        <v>43564</v>
      </c>
      <c r="C103">
        <v>24</v>
      </c>
      <c r="D103">
        <v>24</v>
      </c>
      <c r="E103">
        <v>0</v>
      </c>
      <c r="F103">
        <v>0</v>
      </c>
      <c r="G103">
        <v>0</v>
      </c>
      <c r="H103">
        <v>24</v>
      </c>
      <c r="I103">
        <v>0</v>
      </c>
      <c r="J103" s="91">
        <v>0</v>
      </c>
      <c r="K103" s="91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 t="s">
        <v>53</v>
      </c>
    </row>
    <row r="104" spans="1:17" x14ac:dyDescent="0.2">
      <c r="A104" s="92">
        <v>43565</v>
      </c>
      <c r="C104">
        <v>24</v>
      </c>
      <c r="D104">
        <v>24</v>
      </c>
      <c r="E104">
        <v>0</v>
      </c>
      <c r="F104">
        <v>0</v>
      </c>
      <c r="G104">
        <v>0</v>
      </c>
      <c r="H104">
        <v>24</v>
      </c>
      <c r="I104">
        <v>0</v>
      </c>
      <c r="J104" s="91">
        <v>0</v>
      </c>
      <c r="K104" s="91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 t="s">
        <v>53</v>
      </c>
    </row>
    <row r="105" spans="1:17" x14ac:dyDescent="0.2">
      <c r="A105" s="92">
        <v>43566</v>
      </c>
      <c r="C105">
        <v>24</v>
      </c>
      <c r="D105">
        <v>24</v>
      </c>
      <c r="E105">
        <v>0</v>
      </c>
      <c r="F105">
        <v>0</v>
      </c>
      <c r="G105">
        <v>0</v>
      </c>
      <c r="H105">
        <v>24</v>
      </c>
      <c r="I105">
        <v>0</v>
      </c>
      <c r="J105" s="91">
        <v>0</v>
      </c>
      <c r="K105" s="91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 t="s">
        <v>53</v>
      </c>
    </row>
    <row r="106" spans="1:17" x14ac:dyDescent="0.2">
      <c r="A106" s="92">
        <v>43567</v>
      </c>
      <c r="C106">
        <v>24</v>
      </c>
      <c r="D106">
        <v>24</v>
      </c>
      <c r="E106">
        <v>0</v>
      </c>
      <c r="F106">
        <v>0</v>
      </c>
      <c r="G106">
        <v>0</v>
      </c>
      <c r="H106">
        <v>24</v>
      </c>
      <c r="I106">
        <v>0</v>
      </c>
      <c r="J106" s="91">
        <v>0</v>
      </c>
      <c r="K106" s="91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 t="s">
        <v>53</v>
      </c>
    </row>
    <row r="107" spans="1:17" x14ac:dyDescent="0.2">
      <c r="A107" s="92">
        <v>43568</v>
      </c>
      <c r="C107">
        <v>24</v>
      </c>
      <c r="D107">
        <v>24</v>
      </c>
      <c r="E107">
        <v>0</v>
      </c>
      <c r="F107">
        <v>0</v>
      </c>
      <c r="G107">
        <v>0</v>
      </c>
      <c r="H107">
        <v>24</v>
      </c>
      <c r="I107">
        <v>0</v>
      </c>
      <c r="J107" s="91">
        <v>0</v>
      </c>
      <c r="K107" s="91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 t="s">
        <v>53</v>
      </c>
    </row>
    <row r="108" spans="1:17" x14ac:dyDescent="0.2">
      <c r="A108" s="92">
        <v>43569</v>
      </c>
      <c r="C108">
        <v>24</v>
      </c>
      <c r="D108">
        <v>24</v>
      </c>
      <c r="E108">
        <v>0</v>
      </c>
      <c r="F108">
        <v>0</v>
      </c>
      <c r="G108">
        <v>0</v>
      </c>
      <c r="H108">
        <v>24</v>
      </c>
      <c r="I108">
        <v>0</v>
      </c>
      <c r="J108" s="91">
        <v>0</v>
      </c>
      <c r="K108" s="91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 t="s">
        <v>53</v>
      </c>
    </row>
    <row r="109" spans="1:17" x14ac:dyDescent="0.2">
      <c r="A109" s="92">
        <v>43570</v>
      </c>
      <c r="C109">
        <v>24</v>
      </c>
      <c r="D109">
        <v>24</v>
      </c>
      <c r="E109">
        <v>0</v>
      </c>
      <c r="F109">
        <v>0</v>
      </c>
      <c r="G109">
        <v>0</v>
      </c>
      <c r="H109">
        <v>24</v>
      </c>
      <c r="I109">
        <v>0</v>
      </c>
      <c r="J109" s="91">
        <v>0</v>
      </c>
      <c r="K109" s="91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 t="s">
        <v>53</v>
      </c>
    </row>
    <row r="110" spans="1:17" x14ac:dyDescent="0.2">
      <c r="A110" s="92">
        <v>43571</v>
      </c>
      <c r="C110">
        <v>24</v>
      </c>
      <c r="D110">
        <v>24</v>
      </c>
      <c r="E110">
        <v>0</v>
      </c>
      <c r="F110">
        <v>0</v>
      </c>
      <c r="G110">
        <v>0</v>
      </c>
      <c r="H110">
        <v>24</v>
      </c>
      <c r="I110">
        <v>0</v>
      </c>
      <c r="J110" s="91">
        <v>0</v>
      </c>
      <c r="K110" s="91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 t="s">
        <v>53</v>
      </c>
    </row>
    <row r="111" spans="1:17" x14ac:dyDescent="0.2">
      <c r="A111" s="92">
        <v>43572</v>
      </c>
      <c r="C111">
        <v>24</v>
      </c>
      <c r="D111">
        <v>24</v>
      </c>
      <c r="E111">
        <v>0</v>
      </c>
      <c r="F111">
        <v>0</v>
      </c>
      <c r="G111">
        <v>0</v>
      </c>
      <c r="H111">
        <v>24</v>
      </c>
      <c r="I111">
        <v>0</v>
      </c>
      <c r="J111" s="91">
        <v>0</v>
      </c>
      <c r="K111" s="9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 t="s">
        <v>53</v>
      </c>
    </row>
    <row r="112" spans="1:17" x14ac:dyDescent="0.2">
      <c r="A112" s="92">
        <v>43573</v>
      </c>
      <c r="C112">
        <v>24</v>
      </c>
      <c r="D112">
        <v>24</v>
      </c>
      <c r="E112">
        <v>0</v>
      </c>
      <c r="F112">
        <v>0</v>
      </c>
      <c r="G112">
        <v>0</v>
      </c>
      <c r="H112">
        <v>24</v>
      </c>
      <c r="I112">
        <v>0</v>
      </c>
      <c r="J112" s="91">
        <v>0</v>
      </c>
      <c r="K112" s="91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 t="s">
        <v>53</v>
      </c>
    </row>
    <row r="113" spans="1:17" x14ac:dyDescent="0.2">
      <c r="A113" s="92">
        <v>43574</v>
      </c>
      <c r="C113">
        <v>24</v>
      </c>
      <c r="D113">
        <v>24</v>
      </c>
      <c r="E113">
        <v>0</v>
      </c>
      <c r="F113">
        <v>0</v>
      </c>
      <c r="G113">
        <v>0</v>
      </c>
      <c r="H113">
        <v>24</v>
      </c>
      <c r="I113">
        <v>0</v>
      </c>
      <c r="J113" s="91">
        <v>0</v>
      </c>
      <c r="K113" s="91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 t="s">
        <v>53</v>
      </c>
    </row>
    <row r="114" spans="1:17" x14ac:dyDescent="0.2">
      <c r="A114" s="92">
        <v>43575</v>
      </c>
      <c r="C114">
        <v>24</v>
      </c>
      <c r="D114">
        <v>24</v>
      </c>
      <c r="E114">
        <v>0</v>
      </c>
      <c r="F114">
        <v>0</v>
      </c>
      <c r="G114">
        <v>0</v>
      </c>
      <c r="H114">
        <v>24</v>
      </c>
      <c r="I114">
        <v>0</v>
      </c>
      <c r="J114" s="91">
        <v>0</v>
      </c>
      <c r="K114" s="91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 t="s">
        <v>53</v>
      </c>
    </row>
    <row r="115" spans="1:17" x14ac:dyDescent="0.2">
      <c r="A115" s="92">
        <v>43576</v>
      </c>
      <c r="C115">
        <v>24</v>
      </c>
      <c r="D115">
        <v>22.28</v>
      </c>
      <c r="E115">
        <v>0</v>
      </c>
      <c r="F115">
        <v>0</v>
      </c>
      <c r="G115">
        <v>0</v>
      </c>
      <c r="H115">
        <v>22.28</v>
      </c>
      <c r="I115">
        <v>1.7199999999999989</v>
      </c>
      <c r="J115" s="91">
        <v>7.1666666666666615E-2</v>
      </c>
      <c r="K115" s="91">
        <v>7.1666666666666615E-2</v>
      </c>
      <c r="L115">
        <v>0</v>
      </c>
      <c r="M115">
        <v>0</v>
      </c>
      <c r="N115">
        <v>0</v>
      </c>
      <c r="O115">
        <v>1</v>
      </c>
      <c r="P115">
        <v>0</v>
      </c>
      <c r="Q115" t="s">
        <v>53</v>
      </c>
    </row>
    <row r="116" spans="1:17" x14ac:dyDescent="0.2">
      <c r="A116" s="92">
        <v>43577</v>
      </c>
      <c r="C116">
        <v>24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24</v>
      </c>
      <c r="J116" s="91">
        <v>1</v>
      </c>
      <c r="K116" s="91">
        <v>1</v>
      </c>
      <c r="L116">
        <v>0</v>
      </c>
      <c r="M116">
        <v>1</v>
      </c>
      <c r="N116">
        <v>0</v>
      </c>
      <c r="O116">
        <v>1</v>
      </c>
      <c r="P116">
        <v>0</v>
      </c>
      <c r="Q116" t="s">
        <v>53</v>
      </c>
    </row>
    <row r="117" spans="1:17" x14ac:dyDescent="0.2">
      <c r="A117" s="92">
        <v>43578</v>
      </c>
      <c r="C117">
        <v>24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24</v>
      </c>
      <c r="J117" s="91">
        <v>1</v>
      </c>
      <c r="K117" s="91">
        <v>1</v>
      </c>
      <c r="L117">
        <v>0</v>
      </c>
      <c r="M117">
        <v>0</v>
      </c>
      <c r="N117">
        <v>0</v>
      </c>
      <c r="O117">
        <v>1</v>
      </c>
      <c r="P117">
        <v>0</v>
      </c>
      <c r="Q117" t="s">
        <v>53</v>
      </c>
    </row>
    <row r="118" spans="1:17" x14ac:dyDescent="0.2">
      <c r="A118" s="92">
        <v>43579</v>
      </c>
      <c r="C118">
        <v>24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24</v>
      </c>
      <c r="J118" s="91">
        <v>1</v>
      </c>
      <c r="K118" s="91">
        <v>1</v>
      </c>
      <c r="L118">
        <v>0</v>
      </c>
      <c r="M118">
        <v>0</v>
      </c>
      <c r="N118">
        <v>0</v>
      </c>
      <c r="O118">
        <v>1</v>
      </c>
      <c r="P118">
        <v>0</v>
      </c>
      <c r="Q118" t="s">
        <v>53</v>
      </c>
    </row>
    <row r="119" spans="1:17" x14ac:dyDescent="0.2">
      <c r="A119" s="92">
        <v>43580</v>
      </c>
      <c r="C119">
        <v>24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24</v>
      </c>
      <c r="J119" s="91">
        <v>1</v>
      </c>
      <c r="K119" s="91">
        <v>1</v>
      </c>
      <c r="L119">
        <v>0</v>
      </c>
      <c r="M119">
        <v>0</v>
      </c>
      <c r="N119">
        <v>0</v>
      </c>
      <c r="O119">
        <v>1</v>
      </c>
      <c r="P119">
        <v>0</v>
      </c>
      <c r="Q119" t="s">
        <v>53</v>
      </c>
    </row>
    <row r="120" spans="1:17" x14ac:dyDescent="0.2">
      <c r="A120" s="92">
        <v>43581</v>
      </c>
      <c r="C120">
        <v>24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24</v>
      </c>
      <c r="J120" s="91">
        <v>1</v>
      </c>
      <c r="K120" s="91">
        <v>1</v>
      </c>
      <c r="L120">
        <v>0</v>
      </c>
      <c r="M120">
        <v>0</v>
      </c>
      <c r="N120">
        <v>0</v>
      </c>
      <c r="O120">
        <v>1</v>
      </c>
      <c r="P120">
        <v>0</v>
      </c>
      <c r="Q120" t="s">
        <v>53</v>
      </c>
    </row>
    <row r="121" spans="1:17" x14ac:dyDescent="0.2">
      <c r="A121" s="92">
        <v>43582</v>
      </c>
      <c r="C121">
        <v>24</v>
      </c>
      <c r="D121">
        <v>0</v>
      </c>
      <c r="E121">
        <v>0</v>
      </c>
      <c r="F121">
        <v>0</v>
      </c>
      <c r="G121">
        <v>0.33</v>
      </c>
      <c r="H121">
        <v>0.33</v>
      </c>
      <c r="I121">
        <v>23.67</v>
      </c>
      <c r="J121" s="91">
        <v>0.98625000000000007</v>
      </c>
      <c r="K121" s="91">
        <v>0.98625000000000007</v>
      </c>
      <c r="L121">
        <v>0</v>
      </c>
      <c r="M121">
        <v>1</v>
      </c>
      <c r="N121">
        <v>0</v>
      </c>
      <c r="O121">
        <v>0.98625000000000007</v>
      </c>
      <c r="P121">
        <v>0</v>
      </c>
      <c r="Q121" t="s">
        <v>58</v>
      </c>
    </row>
    <row r="122" spans="1:17" x14ac:dyDescent="0.2">
      <c r="A122" s="92">
        <v>43583</v>
      </c>
      <c r="C122">
        <v>24</v>
      </c>
      <c r="D122">
        <v>5.77</v>
      </c>
      <c r="E122">
        <v>0</v>
      </c>
      <c r="F122">
        <v>0</v>
      </c>
      <c r="G122">
        <v>0.2</v>
      </c>
      <c r="H122">
        <v>5.97</v>
      </c>
      <c r="I122">
        <v>18.03</v>
      </c>
      <c r="J122" s="91">
        <v>0.75125000000000008</v>
      </c>
      <c r="K122" s="91">
        <v>0.75125000000000008</v>
      </c>
      <c r="L122">
        <v>0</v>
      </c>
      <c r="M122">
        <v>3</v>
      </c>
      <c r="N122">
        <v>0</v>
      </c>
      <c r="O122">
        <v>0.75680555555555562</v>
      </c>
      <c r="P122">
        <v>0</v>
      </c>
      <c r="Q122" t="s">
        <v>59</v>
      </c>
    </row>
    <row r="123" spans="1:17" x14ac:dyDescent="0.2">
      <c r="A123" s="92">
        <v>43584</v>
      </c>
      <c r="C123">
        <v>24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24</v>
      </c>
      <c r="J123" s="91">
        <v>1</v>
      </c>
      <c r="K123" s="91">
        <v>1</v>
      </c>
      <c r="L123">
        <v>0</v>
      </c>
      <c r="M123">
        <v>0</v>
      </c>
      <c r="N123">
        <v>0</v>
      </c>
      <c r="O123">
        <v>1</v>
      </c>
      <c r="P123">
        <v>0</v>
      </c>
      <c r="Q123" t="s">
        <v>53</v>
      </c>
    </row>
    <row r="124" spans="1:17" x14ac:dyDescent="0.2">
      <c r="A124" s="92">
        <v>43585</v>
      </c>
      <c r="C124">
        <v>24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24</v>
      </c>
      <c r="J124" s="91">
        <v>1</v>
      </c>
      <c r="K124" s="91">
        <v>1</v>
      </c>
      <c r="L124">
        <v>0</v>
      </c>
      <c r="M124">
        <v>0</v>
      </c>
      <c r="N124">
        <v>0</v>
      </c>
      <c r="O124">
        <v>1</v>
      </c>
      <c r="P124">
        <v>0</v>
      </c>
      <c r="Q124" t="s">
        <v>53</v>
      </c>
    </row>
    <row r="125" spans="1:17" x14ac:dyDescent="0.2">
      <c r="A125" s="92">
        <v>43586</v>
      </c>
      <c r="C125">
        <v>24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24</v>
      </c>
      <c r="J125" s="91">
        <v>1</v>
      </c>
      <c r="K125" s="91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 t="s">
        <v>53</v>
      </c>
    </row>
    <row r="126" spans="1:17" x14ac:dyDescent="0.2">
      <c r="A126" s="92">
        <v>43587</v>
      </c>
      <c r="C126">
        <v>24</v>
      </c>
      <c r="D126">
        <v>16.133333333333333</v>
      </c>
      <c r="E126">
        <v>0</v>
      </c>
      <c r="F126">
        <v>0</v>
      </c>
      <c r="G126">
        <v>0</v>
      </c>
      <c r="H126">
        <v>16.133333333333333</v>
      </c>
      <c r="I126">
        <v>7.8666666666666671</v>
      </c>
      <c r="J126" s="91">
        <v>0.32777777777777778</v>
      </c>
      <c r="K126" s="91">
        <v>0.32777777777777778</v>
      </c>
      <c r="L126">
        <v>0</v>
      </c>
      <c r="M126">
        <v>0</v>
      </c>
      <c r="N126">
        <v>0</v>
      </c>
      <c r="O126">
        <v>1</v>
      </c>
      <c r="P126">
        <v>0</v>
      </c>
      <c r="Q126" t="s">
        <v>60</v>
      </c>
    </row>
    <row r="127" spans="1:17" x14ac:dyDescent="0.2">
      <c r="A127" s="92">
        <v>43588</v>
      </c>
      <c r="C127">
        <v>24</v>
      </c>
      <c r="D127">
        <v>3.58</v>
      </c>
      <c r="E127">
        <v>0</v>
      </c>
      <c r="F127">
        <v>0</v>
      </c>
      <c r="G127">
        <v>0</v>
      </c>
      <c r="H127">
        <v>3.58</v>
      </c>
      <c r="I127">
        <v>20.420000000000002</v>
      </c>
      <c r="J127" s="91">
        <v>0.85083333333333344</v>
      </c>
      <c r="K127" s="91">
        <v>0.85083333333333344</v>
      </c>
      <c r="L127">
        <v>0</v>
      </c>
      <c r="M127">
        <v>0</v>
      </c>
      <c r="N127">
        <v>0</v>
      </c>
      <c r="O127">
        <v>1</v>
      </c>
      <c r="P127">
        <v>0</v>
      </c>
      <c r="Q127" t="s">
        <v>53</v>
      </c>
    </row>
    <row r="128" spans="1:17" x14ac:dyDescent="0.2">
      <c r="A128" s="92">
        <v>43589</v>
      </c>
      <c r="C128">
        <v>24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24</v>
      </c>
      <c r="J128" s="91">
        <v>1</v>
      </c>
      <c r="K128" s="91">
        <v>1</v>
      </c>
      <c r="L128">
        <v>0</v>
      </c>
      <c r="M128">
        <v>0</v>
      </c>
      <c r="N128">
        <v>0</v>
      </c>
      <c r="O128">
        <v>1</v>
      </c>
      <c r="P128">
        <v>0</v>
      </c>
      <c r="Q128" t="s">
        <v>53</v>
      </c>
    </row>
    <row r="129" spans="1:17" x14ac:dyDescent="0.2">
      <c r="A129" s="92">
        <v>43590</v>
      </c>
      <c r="C129">
        <v>24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24</v>
      </c>
      <c r="J129" s="91">
        <v>1</v>
      </c>
      <c r="K129" s="91">
        <v>1</v>
      </c>
      <c r="L129">
        <v>0</v>
      </c>
      <c r="M129">
        <v>0</v>
      </c>
      <c r="N129">
        <v>0</v>
      </c>
      <c r="O129">
        <v>1</v>
      </c>
      <c r="P129">
        <v>0</v>
      </c>
      <c r="Q129" t="s">
        <v>53</v>
      </c>
    </row>
    <row r="130" spans="1:17" x14ac:dyDescent="0.2">
      <c r="A130" s="92">
        <v>43591</v>
      </c>
      <c r="C130">
        <v>24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24</v>
      </c>
      <c r="J130" s="91">
        <v>1</v>
      </c>
      <c r="K130" s="91">
        <v>1</v>
      </c>
      <c r="L130">
        <v>0</v>
      </c>
      <c r="M130">
        <v>0</v>
      </c>
      <c r="N130">
        <v>0</v>
      </c>
      <c r="O130">
        <v>1</v>
      </c>
      <c r="P130">
        <v>0</v>
      </c>
      <c r="Q130" t="s">
        <v>53</v>
      </c>
    </row>
    <row r="131" spans="1:17" x14ac:dyDescent="0.2">
      <c r="A131" s="92">
        <v>43592</v>
      </c>
      <c r="C131">
        <v>24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24</v>
      </c>
      <c r="J131" s="91">
        <v>1</v>
      </c>
      <c r="K131" s="91">
        <v>1</v>
      </c>
      <c r="L131">
        <v>0</v>
      </c>
      <c r="M131">
        <v>0</v>
      </c>
      <c r="N131">
        <v>0</v>
      </c>
      <c r="O131">
        <v>1</v>
      </c>
      <c r="P131">
        <v>0</v>
      </c>
      <c r="Q131" t="s">
        <v>53</v>
      </c>
    </row>
    <row r="132" spans="1:17" x14ac:dyDescent="0.2">
      <c r="A132" s="92">
        <v>43593</v>
      </c>
      <c r="C132">
        <v>24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24</v>
      </c>
      <c r="J132" s="91">
        <v>1</v>
      </c>
      <c r="K132" s="91">
        <v>1</v>
      </c>
      <c r="L132">
        <v>0</v>
      </c>
      <c r="M132">
        <v>0</v>
      </c>
      <c r="N132">
        <v>0</v>
      </c>
      <c r="O132">
        <v>1</v>
      </c>
      <c r="P132">
        <v>0</v>
      </c>
      <c r="Q132" t="s">
        <v>53</v>
      </c>
    </row>
    <row r="133" spans="1:17" x14ac:dyDescent="0.2">
      <c r="A133" s="92">
        <v>43594</v>
      </c>
      <c r="C133">
        <v>24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24</v>
      </c>
      <c r="J133" s="91">
        <v>1</v>
      </c>
      <c r="K133" s="91">
        <v>1</v>
      </c>
      <c r="L133">
        <v>0</v>
      </c>
      <c r="M133">
        <v>0</v>
      </c>
      <c r="N133">
        <v>0</v>
      </c>
      <c r="O133">
        <v>1</v>
      </c>
      <c r="P133">
        <v>0</v>
      </c>
      <c r="Q133" t="s">
        <v>53</v>
      </c>
    </row>
    <row r="134" spans="1:17" x14ac:dyDescent="0.2">
      <c r="A134" s="92">
        <v>43595</v>
      </c>
      <c r="C134">
        <v>24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24</v>
      </c>
      <c r="J134" s="91">
        <v>1</v>
      </c>
      <c r="K134" s="91">
        <v>1</v>
      </c>
      <c r="L134">
        <v>0</v>
      </c>
      <c r="M134">
        <v>0</v>
      </c>
      <c r="N134">
        <v>0</v>
      </c>
      <c r="O134">
        <v>1</v>
      </c>
      <c r="P134">
        <v>0</v>
      </c>
      <c r="Q134" t="s">
        <v>53</v>
      </c>
    </row>
    <row r="135" spans="1:17" x14ac:dyDescent="0.2">
      <c r="A135" s="92">
        <v>43596</v>
      </c>
      <c r="C135">
        <v>24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24</v>
      </c>
      <c r="J135" s="91">
        <v>1</v>
      </c>
      <c r="K135" s="91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 t="s">
        <v>53</v>
      </c>
    </row>
    <row r="136" spans="1:17" x14ac:dyDescent="0.2">
      <c r="A136" s="92">
        <v>43597</v>
      </c>
      <c r="C136">
        <v>24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24</v>
      </c>
      <c r="J136" s="91">
        <v>1</v>
      </c>
      <c r="K136" s="91">
        <v>1</v>
      </c>
      <c r="L136">
        <v>0</v>
      </c>
      <c r="M136">
        <v>0</v>
      </c>
      <c r="N136">
        <v>0</v>
      </c>
      <c r="O136">
        <v>1</v>
      </c>
      <c r="P136">
        <v>0</v>
      </c>
      <c r="Q136" t="s">
        <v>53</v>
      </c>
    </row>
    <row r="137" spans="1:17" x14ac:dyDescent="0.2">
      <c r="A137" s="92">
        <v>43598</v>
      </c>
      <c r="C137">
        <v>24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24</v>
      </c>
      <c r="J137" s="91">
        <v>1</v>
      </c>
      <c r="K137" s="91">
        <v>1</v>
      </c>
      <c r="L137">
        <v>0</v>
      </c>
      <c r="M137">
        <v>0</v>
      </c>
      <c r="N137">
        <v>0</v>
      </c>
      <c r="O137">
        <v>1</v>
      </c>
      <c r="P137">
        <v>0</v>
      </c>
      <c r="Q137" t="s">
        <v>53</v>
      </c>
    </row>
    <row r="138" spans="1:17" x14ac:dyDescent="0.2">
      <c r="A138" s="92">
        <v>43599</v>
      </c>
      <c r="C138">
        <v>24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24</v>
      </c>
      <c r="J138" s="91">
        <v>1</v>
      </c>
      <c r="K138" s="91">
        <v>1</v>
      </c>
      <c r="L138">
        <v>0</v>
      </c>
      <c r="M138">
        <v>0</v>
      </c>
      <c r="N138">
        <v>0</v>
      </c>
      <c r="O138">
        <v>1</v>
      </c>
      <c r="P138">
        <v>0</v>
      </c>
      <c r="Q138" t="s">
        <v>53</v>
      </c>
    </row>
    <row r="139" spans="1:17" x14ac:dyDescent="0.2">
      <c r="A139" s="92">
        <v>43600</v>
      </c>
      <c r="C139">
        <v>24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24</v>
      </c>
      <c r="J139" s="91">
        <v>1</v>
      </c>
      <c r="K139" s="91">
        <v>1</v>
      </c>
      <c r="L139">
        <v>0</v>
      </c>
      <c r="M139">
        <v>0</v>
      </c>
      <c r="N139">
        <v>0</v>
      </c>
      <c r="O139">
        <v>1</v>
      </c>
      <c r="P139">
        <v>0</v>
      </c>
      <c r="Q139" t="s">
        <v>53</v>
      </c>
    </row>
    <row r="140" spans="1:17" x14ac:dyDescent="0.2">
      <c r="A140" s="92">
        <v>43601</v>
      </c>
      <c r="C140">
        <v>24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24</v>
      </c>
      <c r="J140" s="91">
        <v>1</v>
      </c>
      <c r="K140" s="91">
        <v>1</v>
      </c>
      <c r="L140">
        <v>0</v>
      </c>
      <c r="M140">
        <v>0</v>
      </c>
      <c r="N140">
        <v>0</v>
      </c>
      <c r="O140">
        <v>1</v>
      </c>
      <c r="P140">
        <v>0</v>
      </c>
      <c r="Q140" t="s">
        <v>53</v>
      </c>
    </row>
    <row r="141" spans="1:17" x14ac:dyDescent="0.2">
      <c r="A141" s="92">
        <v>43602</v>
      </c>
      <c r="C141">
        <v>24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24</v>
      </c>
      <c r="J141" s="91">
        <v>1</v>
      </c>
      <c r="K141" s="91">
        <v>1</v>
      </c>
      <c r="L141">
        <v>0</v>
      </c>
      <c r="M141">
        <v>0</v>
      </c>
      <c r="N141">
        <v>0</v>
      </c>
      <c r="O141">
        <v>1</v>
      </c>
      <c r="P141">
        <v>0</v>
      </c>
      <c r="Q141" t="s">
        <v>53</v>
      </c>
    </row>
    <row r="142" spans="1:17" x14ac:dyDescent="0.2">
      <c r="A142" s="92">
        <v>43603</v>
      </c>
      <c r="C142">
        <v>24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24</v>
      </c>
      <c r="J142" s="91">
        <v>1</v>
      </c>
      <c r="K142" s="91">
        <v>1</v>
      </c>
      <c r="L142">
        <v>0</v>
      </c>
      <c r="M142">
        <v>0</v>
      </c>
      <c r="N142">
        <v>0</v>
      </c>
      <c r="O142">
        <v>1</v>
      </c>
      <c r="P142">
        <v>0</v>
      </c>
      <c r="Q142" t="s">
        <v>53</v>
      </c>
    </row>
    <row r="143" spans="1:17" x14ac:dyDescent="0.2">
      <c r="A143" s="92">
        <v>43604</v>
      </c>
      <c r="C143">
        <v>24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24</v>
      </c>
      <c r="J143" s="91">
        <v>1</v>
      </c>
      <c r="K143" s="91">
        <v>1</v>
      </c>
      <c r="L143">
        <v>0</v>
      </c>
      <c r="M143">
        <v>0</v>
      </c>
      <c r="N143">
        <v>0</v>
      </c>
      <c r="O143">
        <v>1</v>
      </c>
      <c r="P143">
        <v>0</v>
      </c>
      <c r="Q143" t="s">
        <v>53</v>
      </c>
    </row>
    <row r="144" spans="1:17" x14ac:dyDescent="0.2">
      <c r="A144" s="92">
        <v>43605</v>
      </c>
      <c r="C144">
        <v>24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24</v>
      </c>
      <c r="J144" s="91">
        <v>1</v>
      </c>
      <c r="K144" s="91">
        <v>1</v>
      </c>
      <c r="L144">
        <v>0</v>
      </c>
      <c r="M144">
        <v>0</v>
      </c>
      <c r="N144">
        <v>0</v>
      </c>
      <c r="O144">
        <v>1</v>
      </c>
      <c r="P144">
        <v>0</v>
      </c>
      <c r="Q144" t="s">
        <v>53</v>
      </c>
    </row>
    <row r="145" spans="1:17" x14ac:dyDescent="0.2">
      <c r="A145" s="92">
        <v>43606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24</v>
      </c>
      <c r="J145" s="91">
        <v>1</v>
      </c>
      <c r="K145" s="91">
        <v>1</v>
      </c>
      <c r="L145">
        <v>0</v>
      </c>
      <c r="M145">
        <v>0</v>
      </c>
      <c r="N145">
        <v>0</v>
      </c>
      <c r="O145">
        <v>1</v>
      </c>
      <c r="P145">
        <v>0</v>
      </c>
      <c r="Q145" t="s">
        <v>53</v>
      </c>
    </row>
    <row r="146" spans="1:17" x14ac:dyDescent="0.2">
      <c r="A146" s="92">
        <v>43607</v>
      </c>
      <c r="C146">
        <v>24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24</v>
      </c>
      <c r="J146" s="91">
        <v>1</v>
      </c>
      <c r="K146" s="91">
        <v>1</v>
      </c>
      <c r="L146">
        <v>0</v>
      </c>
      <c r="M146">
        <v>0</v>
      </c>
      <c r="N146">
        <v>0</v>
      </c>
      <c r="O146">
        <v>1</v>
      </c>
      <c r="P146">
        <v>0</v>
      </c>
      <c r="Q146" t="s">
        <v>53</v>
      </c>
    </row>
    <row r="147" spans="1:17" x14ac:dyDescent="0.2">
      <c r="A147" s="92">
        <v>43608</v>
      </c>
      <c r="C147">
        <v>24</v>
      </c>
      <c r="D147">
        <v>0</v>
      </c>
      <c r="E147">
        <v>0</v>
      </c>
      <c r="F147">
        <v>0</v>
      </c>
      <c r="G147">
        <v>2.02</v>
      </c>
      <c r="H147">
        <v>2.02</v>
      </c>
      <c r="I147">
        <v>21.98</v>
      </c>
      <c r="J147" s="91">
        <v>0.91583333333333339</v>
      </c>
      <c r="K147" s="91">
        <v>0.91583333333333339</v>
      </c>
      <c r="L147">
        <v>0</v>
      </c>
      <c r="M147">
        <v>0</v>
      </c>
      <c r="N147">
        <v>0</v>
      </c>
      <c r="O147">
        <v>1</v>
      </c>
      <c r="P147">
        <v>0</v>
      </c>
      <c r="Q147" t="s">
        <v>61</v>
      </c>
    </row>
    <row r="148" spans="1:17" x14ac:dyDescent="0.2">
      <c r="A148" s="92">
        <v>43609</v>
      </c>
      <c r="C148">
        <v>24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24</v>
      </c>
      <c r="J148" s="91">
        <v>1</v>
      </c>
      <c r="K148" s="91">
        <v>1</v>
      </c>
      <c r="L148">
        <v>0</v>
      </c>
      <c r="M148">
        <v>0</v>
      </c>
      <c r="N148">
        <v>0</v>
      </c>
      <c r="O148">
        <v>1</v>
      </c>
      <c r="P148">
        <v>0</v>
      </c>
      <c r="Q148" t="s">
        <v>53</v>
      </c>
    </row>
    <row r="149" spans="1:17" x14ac:dyDescent="0.2">
      <c r="A149" s="92">
        <v>43610</v>
      </c>
      <c r="C149">
        <v>24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24</v>
      </c>
      <c r="J149" s="91">
        <v>1</v>
      </c>
      <c r="K149" s="91">
        <v>1</v>
      </c>
      <c r="L149">
        <v>0</v>
      </c>
      <c r="M149">
        <v>0</v>
      </c>
      <c r="N149">
        <v>0</v>
      </c>
      <c r="O149">
        <v>1</v>
      </c>
      <c r="P149">
        <v>0</v>
      </c>
      <c r="Q149" t="s">
        <v>53</v>
      </c>
    </row>
    <row r="150" spans="1:17" x14ac:dyDescent="0.2">
      <c r="A150" s="92">
        <v>43611</v>
      </c>
      <c r="C150">
        <v>24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24</v>
      </c>
      <c r="J150" s="91">
        <v>1</v>
      </c>
      <c r="K150" s="91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 t="s">
        <v>53</v>
      </c>
    </row>
    <row r="151" spans="1:17" x14ac:dyDescent="0.2">
      <c r="A151" s="92">
        <v>43612</v>
      </c>
      <c r="C151">
        <v>24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24</v>
      </c>
      <c r="J151" s="91">
        <v>1</v>
      </c>
      <c r="K151" s="91">
        <v>1</v>
      </c>
      <c r="L151">
        <v>0</v>
      </c>
      <c r="M151">
        <v>0</v>
      </c>
      <c r="N151">
        <v>0</v>
      </c>
      <c r="O151">
        <v>1</v>
      </c>
      <c r="P151">
        <v>0</v>
      </c>
      <c r="Q151" t="s">
        <v>53</v>
      </c>
    </row>
    <row r="152" spans="1:17" x14ac:dyDescent="0.2">
      <c r="A152" s="92">
        <v>43613</v>
      </c>
      <c r="C152">
        <v>24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24</v>
      </c>
      <c r="J152" s="91">
        <v>1</v>
      </c>
      <c r="K152" s="91">
        <v>1</v>
      </c>
      <c r="L152">
        <v>0</v>
      </c>
      <c r="M152">
        <v>0</v>
      </c>
      <c r="N152">
        <v>0</v>
      </c>
      <c r="O152">
        <v>1</v>
      </c>
      <c r="P152">
        <v>0</v>
      </c>
      <c r="Q152" t="s">
        <v>53</v>
      </c>
    </row>
    <row r="153" spans="1:17" x14ac:dyDescent="0.2">
      <c r="A153" s="92">
        <v>43614</v>
      </c>
      <c r="C153">
        <v>24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24</v>
      </c>
      <c r="J153" s="91">
        <v>1</v>
      </c>
      <c r="K153" s="91">
        <v>1</v>
      </c>
      <c r="L153">
        <v>0</v>
      </c>
      <c r="M153">
        <v>0</v>
      </c>
      <c r="N153">
        <v>0</v>
      </c>
      <c r="O153">
        <v>1</v>
      </c>
      <c r="P153">
        <v>0</v>
      </c>
      <c r="Q153" t="s">
        <v>53</v>
      </c>
    </row>
    <row r="154" spans="1:17" x14ac:dyDescent="0.2">
      <c r="A154" s="92">
        <v>43615</v>
      </c>
      <c r="C154">
        <v>24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24</v>
      </c>
      <c r="J154" s="91">
        <v>1</v>
      </c>
      <c r="K154" s="91">
        <v>1</v>
      </c>
      <c r="L154">
        <v>0</v>
      </c>
      <c r="M154">
        <v>0</v>
      </c>
      <c r="N154">
        <v>0</v>
      </c>
      <c r="O154">
        <v>1</v>
      </c>
      <c r="P154">
        <v>0</v>
      </c>
      <c r="Q154" t="s">
        <v>53</v>
      </c>
    </row>
    <row r="155" spans="1:17" x14ac:dyDescent="0.2">
      <c r="A155" s="92">
        <v>43616</v>
      </c>
      <c r="C155">
        <v>24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24</v>
      </c>
      <c r="J155" s="91">
        <v>1</v>
      </c>
      <c r="K155" s="91">
        <v>1</v>
      </c>
      <c r="L155">
        <v>0</v>
      </c>
      <c r="M155">
        <v>0</v>
      </c>
      <c r="N155">
        <v>0</v>
      </c>
      <c r="O155">
        <v>1</v>
      </c>
      <c r="P155">
        <v>0</v>
      </c>
      <c r="Q155" t="s">
        <v>53</v>
      </c>
    </row>
    <row r="156" spans="1:17" x14ac:dyDescent="0.2">
      <c r="A156" s="92">
        <v>43617</v>
      </c>
      <c r="C156">
        <v>24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24</v>
      </c>
      <c r="J156" s="91">
        <v>1</v>
      </c>
      <c r="K156" s="91">
        <v>1</v>
      </c>
      <c r="L156">
        <v>0</v>
      </c>
      <c r="M156">
        <v>0</v>
      </c>
      <c r="N156">
        <v>0</v>
      </c>
      <c r="O156">
        <v>1</v>
      </c>
      <c r="P156">
        <v>0</v>
      </c>
      <c r="Q156" t="s">
        <v>53</v>
      </c>
    </row>
    <row r="157" spans="1:17" x14ac:dyDescent="0.2">
      <c r="A157" s="92">
        <v>43618</v>
      </c>
      <c r="C157">
        <v>24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24</v>
      </c>
      <c r="J157" s="91">
        <v>1</v>
      </c>
      <c r="K157" s="91">
        <v>1</v>
      </c>
      <c r="L157">
        <v>0</v>
      </c>
      <c r="M157">
        <v>0</v>
      </c>
      <c r="N157">
        <v>0</v>
      </c>
      <c r="O157">
        <v>1</v>
      </c>
      <c r="P157">
        <v>0</v>
      </c>
      <c r="Q157" t="s">
        <v>53</v>
      </c>
    </row>
    <row r="158" spans="1:17" x14ac:dyDescent="0.2">
      <c r="A158" s="92">
        <v>43619</v>
      </c>
      <c r="C158">
        <v>24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24</v>
      </c>
      <c r="J158" s="91">
        <v>1</v>
      </c>
      <c r="K158" s="91">
        <v>1</v>
      </c>
      <c r="L158">
        <v>0</v>
      </c>
      <c r="M158">
        <v>0</v>
      </c>
      <c r="N158">
        <v>0</v>
      </c>
      <c r="O158">
        <v>1</v>
      </c>
      <c r="P158">
        <v>0</v>
      </c>
      <c r="Q158" t="s">
        <v>53</v>
      </c>
    </row>
    <row r="159" spans="1:17" x14ac:dyDescent="0.2">
      <c r="A159" s="92">
        <v>43620</v>
      </c>
      <c r="C159">
        <v>24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24</v>
      </c>
      <c r="J159" s="91">
        <v>1</v>
      </c>
      <c r="K159" s="91">
        <v>1</v>
      </c>
      <c r="L159">
        <v>0</v>
      </c>
      <c r="M159">
        <v>0</v>
      </c>
      <c r="N159">
        <v>0</v>
      </c>
      <c r="O159">
        <v>1</v>
      </c>
      <c r="P159">
        <v>0</v>
      </c>
      <c r="Q159" t="s">
        <v>53</v>
      </c>
    </row>
    <row r="160" spans="1:17" x14ac:dyDescent="0.2">
      <c r="A160" s="92">
        <v>43621</v>
      </c>
      <c r="C160">
        <v>24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24</v>
      </c>
      <c r="J160" s="91">
        <v>1</v>
      </c>
      <c r="K160" s="91">
        <v>1</v>
      </c>
      <c r="L160">
        <v>0</v>
      </c>
      <c r="M160">
        <v>0</v>
      </c>
      <c r="N160">
        <v>0</v>
      </c>
      <c r="O160">
        <v>1</v>
      </c>
      <c r="P160">
        <v>0</v>
      </c>
      <c r="Q160" t="s">
        <v>53</v>
      </c>
    </row>
    <row r="161" spans="1:17" x14ac:dyDescent="0.2">
      <c r="A161" s="92">
        <v>43622</v>
      </c>
      <c r="C161">
        <v>24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24</v>
      </c>
      <c r="J161" s="91">
        <v>1</v>
      </c>
      <c r="K161" s="91">
        <v>1</v>
      </c>
      <c r="L161">
        <v>0</v>
      </c>
      <c r="M161">
        <v>0</v>
      </c>
      <c r="N161">
        <v>0</v>
      </c>
      <c r="O161">
        <v>1</v>
      </c>
      <c r="P161">
        <v>0</v>
      </c>
      <c r="Q161" t="s">
        <v>53</v>
      </c>
    </row>
    <row r="162" spans="1:17" x14ac:dyDescent="0.2">
      <c r="A162" s="92">
        <v>43623</v>
      </c>
      <c r="C162">
        <v>24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24</v>
      </c>
      <c r="J162" s="91">
        <v>1</v>
      </c>
      <c r="K162" s="91">
        <v>1</v>
      </c>
      <c r="L162">
        <v>0</v>
      </c>
      <c r="M162">
        <v>0</v>
      </c>
      <c r="N162">
        <v>0</v>
      </c>
      <c r="O162">
        <v>1</v>
      </c>
      <c r="P162">
        <v>0</v>
      </c>
      <c r="Q162" t="s">
        <v>53</v>
      </c>
    </row>
    <row r="163" spans="1:17" x14ac:dyDescent="0.2">
      <c r="A163" s="92">
        <v>43624</v>
      </c>
      <c r="C163">
        <v>24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24</v>
      </c>
      <c r="J163" s="91">
        <v>1</v>
      </c>
      <c r="K163" s="91">
        <v>1</v>
      </c>
      <c r="L163">
        <v>0</v>
      </c>
      <c r="M163">
        <v>0</v>
      </c>
      <c r="N163">
        <v>0</v>
      </c>
      <c r="O163">
        <v>1</v>
      </c>
      <c r="P163">
        <v>0</v>
      </c>
      <c r="Q163" t="s">
        <v>53</v>
      </c>
    </row>
    <row r="164" spans="1:17" x14ac:dyDescent="0.2">
      <c r="A164" s="92">
        <v>43625</v>
      </c>
      <c r="C164">
        <v>24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24</v>
      </c>
      <c r="J164" s="91">
        <v>1</v>
      </c>
      <c r="K164" s="91">
        <v>1</v>
      </c>
      <c r="L164">
        <v>0</v>
      </c>
      <c r="M164">
        <v>0</v>
      </c>
      <c r="N164">
        <v>0</v>
      </c>
      <c r="O164">
        <v>1</v>
      </c>
      <c r="P164">
        <v>0</v>
      </c>
      <c r="Q164" t="s">
        <v>53</v>
      </c>
    </row>
    <row r="165" spans="1:17" x14ac:dyDescent="0.2">
      <c r="A165" s="92">
        <v>43626</v>
      </c>
      <c r="C165">
        <v>24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24</v>
      </c>
      <c r="J165" s="91">
        <v>1</v>
      </c>
      <c r="K165" s="91">
        <v>1</v>
      </c>
      <c r="L165">
        <v>0</v>
      </c>
      <c r="M165">
        <v>0</v>
      </c>
      <c r="N165">
        <v>0</v>
      </c>
      <c r="O165">
        <v>1</v>
      </c>
      <c r="P165">
        <v>0</v>
      </c>
      <c r="Q165" t="s">
        <v>53</v>
      </c>
    </row>
    <row r="166" spans="1:17" x14ac:dyDescent="0.2">
      <c r="A166" s="92">
        <v>43627</v>
      </c>
      <c r="C166">
        <v>24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24</v>
      </c>
      <c r="J166" s="91">
        <v>1</v>
      </c>
      <c r="K166" s="91">
        <v>1</v>
      </c>
      <c r="L166">
        <v>0</v>
      </c>
      <c r="M166">
        <v>0</v>
      </c>
      <c r="N166">
        <v>0</v>
      </c>
      <c r="O166">
        <v>1</v>
      </c>
      <c r="P166">
        <v>0</v>
      </c>
      <c r="Q166" t="s">
        <v>53</v>
      </c>
    </row>
    <row r="167" spans="1:17" x14ac:dyDescent="0.2">
      <c r="A167" s="92">
        <v>43628</v>
      </c>
      <c r="C167">
        <v>24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24</v>
      </c>
      <c r="J167" s="91">
        <v>1</v>
      </c>
      <c r="K167" s="91">
        <v>1</v>
      </c>
      <c r="L167">
        <v>0</v>
      </c>
      <c r="M167">
        <v>0</v>
      </c>
      <c r="N167">
        <v>0</v>
      </c>
      <c r="O167">
        <v>1</v>
      </c>
      <c r="P167">
        <v>0</v>
      </c>
      <c r="Q167" t="s">
        <v>53</v>
      </c>
    </row>
    <row r="168" spans="1:17" x14ac:dyDescent="0.2">
      <c r="A168" s="92">
        <v>43629</v>
      </c>
      <c r="C168">
        <v>24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24</v>
      </c>
      <c r="J168" s="91">
        <v>1</v>
      </c>
      <c r="K168" s="91">
        <v>1</v>
      </c>
      <c r="L168">
        <v>0</v>
      </c>
      <c r="M168">
        <v>0</v>
      </c>
      <c r="N168">
        <v>0</v>
      </c>
      <c r="O168">
        <v>1</v>
      </c>
      <c r="P168">
        <v>0</v>
      </c>
      <c r="Q168" t="s">
        <v>53</v>
      </c>
    </row>
    <row r="169" spans="1:17" x14ac:dyDescent="0.2">
      <c r="A169" s="92">
        <v>43630</v>
      </c>
      <c r="C169">
        <v>24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24</v>
      </c>
      <c r="J169" s="91">
        <v>1</v>
      </c>
      <c r="K169" s="91">
        <v>1</v>
      </c>
      <c r="L169">
        <v>0</v>
      </c>
      <c r="M169">
        <v>0</v>
      </c>
      <c r="N169">
        <v>0</v>
      </c>
      <c r="O169">
        <v>1</v>
      </c>
      <c r="P169">
        <v>0</v>
      </c>
      <c r="Q169" t="s">
        <v>53</v>
      </c>
    </row>
    <row r="170" spans="1:17" x14ac:dyDescent="0.2">
      <c r="A170" s="92">
        <v>43631</v>
      </c>
      <c r="C170">
        <v>24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24</v>
      </c>
      <c r="J170" s="91">
        <v>1</v>
      </c>
      <c r="K170" s="91">
        <v>1</v>
      </c>
      <c r="L170">
        <v>0</v>
      </c>
      <c r="M170">
        <v>0</v>
      </c>
      <c r="N170">
        <v>0</v>
      </c>
      <c r="O170">
        <v>1</v>
      </c>
      <c r="P170">
        <v>0</v>
      </c>
      <c r="Q170" t="s">
        <v>53</v>
      </c>
    </row>
    <row r="171" spans="1:17" x14ac:dyDescent="0.2">
      <c r="A171" s="92">
        <v>43632</v>
      </c>
      <c r="C171">
        <v>24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24</v>
      </c>
      <c r="J171" s="91">
        <v>1</v>
      </c>
      <c r="K171" s="91">
        <v>1</v>
      </c>
      <c r="L171">
        <v>0</v>
      </c>
      <c r="M171">
        <v>0</v>
      </c>
      <c r="N171">
        <v>0</v>
      </c>
      <c r="O171">
        <v>1</v>
      </c>
      <c r="P171">
        <v>0</v>
      </c>
      <c r="Q171" t="s">
        <v>53</v>
      </c>
    </row>
    <row r="172" spans="1:17" x14ac:dyDescent="0.2">
      <c r="A172" s="92">
        <v>43633</v>
      </c>
      <c r="C172">
        <v>24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24</v>
      </c>
      <c r="J172" s="91">
        <v>1</v>
      </c>
      <c r="K172" s="91">
        <v>1</v>
      </c>
      <c r="L172">
        <v>0</v>
      </c>
      <c r="M172">
        <v>0</v>
      </c>
      <c r="N172">
        <v>0</v>
      </c>
      <c r="O172">
        <v>1</v>
      </c>
      <c r="P172">
        <v>0</v>
      </c>
      <c r="Q172" t="s">
        <v>53</v>
      </c>
    </row>
    <row r="173" spans="1:17" x14ac:dyDescent="0.2">
      <c r="A173" s="92">
        <v>43634</v>
      </c>
      <c r="C173">
        <v>24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24</v>
      </c>
      <c r="J173" s="91">
        <v>1</v>
      </c>
      <c r="K173" s="91">
        <v>1</v>
      </c>
      <c r="L173">
        <v>0</v>
      </c>
      <c r="M173">
        <v>0</v>
      </c>
      <c r="N173">
        <v>0</v>
      </c>
      <c r="O173">
        <v>1</v>
      </c>
      <c r="P173">
        <v>0</v>
      </c>
      <c r="Q173" t="s">
        <v>53</v>
      </c>
    </row>
    <row r="174" spans="1:17" x14ac:dyDescent="0.2">
      <c r="A174" s="92">
        <v>43635</v>
      </c>
      <c r="C174">
        <v>24</v>
      </c>
      <c r="D174">
        <v>0</v>
      </c>
      <c r="E174">
        <v>0.05</v>
      </c>
      <c r="F174">
        <v>0</v>
      </c>
      <c r="G174">
        <v>0</v>
      </c>
      <c r="H174">
        <v>0</v>
      </c>
      <c r="I174">
        <v>24</v>
      </c>
      <c r="J174" s="91">
        <v>1</v>
      </c>
      <c r="K174" s="91">
        <v>0.99791666666666667</v>
      </c>
      <c r="L174">
        <v>0</v>
      </c>
      <c r="M174">
        <v>0</v>
      </c>
      <c r="N174">
        <v>0</v>
      </c>
      <c r="O174">
        <v>1</v>
      </c>
      <c r="P174">
        <v>0</v>
      </c>
      <c r="Q174" t="s">
        <v>62</v>
      </c>
    </row>
    <row r="175" spans="1:17" x14ac:dyDescent="0.2">
      <c r="A175" s="92">
        <v>43636</v>
      </c>
      <c r="C175">
        <v>24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24</v>
      </c>
      <c r="J175" s="91">
        <v>1</v>
      </c>
      <c r="K175" s="91">
        <v>1</v>
      </c>
      <c r="L175">
        <v>0</v>
      </c>
      <c r="M175">
        <v>0</v>
      </c>
      <c r="N175">
        <v>0</v>
      </c>
      <c r="O175">
        <v>1</v>
      </c>
      <c r="P175">
        <v>0</v>
      </c>
      <c r="Q175" t="s">
        <v>53</v>
      </c>
    </row>
    <row r="176" spans="1:17" x14ac:dyDescent="0.2">
      <c r="A176" s="92">
        <v>43637</v>
      </c>
      <c r="C176">
        <v>24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24</v>
      </c>
      <c r="J176" s="91">
        <v>1</v>
      </c>
      <c r="K176" s="91">
        <v>1</v>
      </c>
      <c r="L176">
        <v>0</v>
      </c>
      <c r="M176">
        <v>0</v>
      </c>
      <c r="N176">
        <v>0</v>
      </c>
      <c r="O176">
        <v>1</v>
      </c>
      <c r="P176">
        <v>0</v>
      </c>
      <c r="Q176" t="s">
        <v>53</v>
      </c>
    </row>
    <row r="177" spans="1:17" x14ac:dyDescent="0.2">
      <c r="A177" s="92">
        <v>43638</v>
      </c>
      <c r="C177">
        <v>24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24</v>
      </c>
      <c r="J177" s="91">
        <v>1</v>
      </c>
      <c r="K177" s="91">
        <v>1</v>
      </c>
      <c r="L177">
        <v>0</v>
      </c>
      <c r="M177">
        <v>0</v>
      </c>
      <c r="N177">
        <v>0</v>
      </c>
      <c r="O177">
        <v>1</v>
      </c>
      <c r="P177">
        <v>0</v>
      </c>
      <c r="Q177" t="s">
        <v>53</v>
      </c>
    </row>
    <row r="178" spans="1:17" x14ac:dyDescent="0.2">
      <c r="A178" s="92">
        <v>43639</v>
      </c>
      <c r="C178">
        <v>24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24</v>
      </c>
      <c r="J178" s="91">
        <v>1</v>
      </c>
      <c r="K178" s="91">
        <v>1</v>
      </c>
      <c r="L178">
        <v>0</v>
      </c>
      <c r="M178">
        <v>0</v>
      </c>
      <c r="N178">
        <v>0</v>
      </c>
      <c r="O178">
        <v>1</v>
      </c>
      <c r="P178">
        <v>0</v>
      </c>
      <c r="Q178" t="s">
        <v>53</v>
      </c>
    </row>
    <row r="179" spans="1:17" x14ac:dyDescent="0.2">
      <c r="A179" s="92">
        <v>43640</v>
      </c>
      <c r="C179">
        <v>24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24</v>
      </c>
      <c r="J179" s="91">
        <v>1</v>
      </c>
      <c r="K179" s="91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 t="s">
        <v>53</v>
      </c>
    </row>
    <row r="180" spans="1:17" x14ac:dyDescent="0.2">
      <c r="A180" s="92">
        <v>43641</v>
      </c>
      <c r="C180">
        <v>24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24</v>
      </c>
      <c r="J180" s="91">
        <v>1</v>
      </c>
      <c r="K180" s="91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 t="s">
        <v>53</v>
      </c>
    </row>
    <row r="181" spans="1:17" x14ac:dyDescent="0.2">
      <c r="A181" s="92">
        <v>43642</v>
      </c>
      <c r="C181">
        <v>24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24</v>
      </c>
      <c r="J181" s="91">
        <v>1</v>
      </c>
      <c r="K181" s="91">
        <v>1</v>
      </c>
      <c r="L181">
        <v>0</v>
      </c>
      <c r="M181">
        <v>0</v>
      </c>
      <c r="N181">
        <v>0</v>
      </c>
      <c r="O181">
        <v>1</v>
      </c>
      <c r="P181">
        <v>0</v>
      </c>
      <c r="Q181" t="s">
        <v>53</v>
      </c>
    </row>
    <row r="182" spans="1:17" x14ac:dyDescent="0.2">
      <c r="A182" s="92">
        <v>43643</v>
      </c>
      <c r="C182">
        <v>24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24</v>
      </c>
      <c r="J182" s="91">
        <v>1</v>
      </c>
      <c r="K182" s="91">
        <v>1</v>
      </c>
      <c r="L182">
        <v>0</v>
      </c>
      <c r="M182">
        <v>0</v>
      </c>
      <c r="N182">
        <v>0</v>
      </c>
      <c r="O182">
        <v>1</v>
      </c>
      <c r="P182">
        <v>0</v>
      </c>
      <c r="Q182" t="s">
        <v>53</v>
      </c>
    </row>
    <row r="183" spans="1:17" x14ac:dyDescent="0.2">
      <c r="A183" s="92">
        <v>43644</v>
      </c>
      <c r="C183">
        <v>24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24</v>
      </c>
      <c r="J183" s="91">
        <v>1</v>
      </c>
      <c r="K183" s="91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 t="s">
        <v>53</v>
      </c>
    </row>
    <row r="184" spans="1:17" x14ac:dyDescent="0.2">
      <c r="A184" s="92">
        <v>43645</v>
      </c>
      <c r="C184">
        <v>24</v>
      </c>
      <c r="D184">
        <v>0</v>
      </c>
      <c r="E184">
        <v>0</v>
      </c>
      <c r="F184">
        <v>0</v>
      </c>
      <c r="G184">
        <v>11.25</v>
      </c>
      <c r="H184">
        <v>11.25</v>
      </c>
      <c r="I184">
        <v>12.75</v>
      </c>
      <c r="J184" s="91">
        <v>0.53125</v>
      </c>
      <c r="K184" s="91">
        <v>0.53125</v>
      </c>
      <c r="L184">
        <v>0</v>
      </c>
      <c r="M184">
        <v>0</v>
      </c>
      <c r="N184">
        <v>0</v>
      </c>
      <c r="O184">
        <v>1</v>
      </c>
      <c r="P184">
        <v>0</v>
      </c>
      <c r="Q184" t="s">
        <v>63</v>
      </c>
    </row>
    <row r="185" spans="1:17" x14ac:dyDescent="0.2">
      <c r="A185" s="92">
        <v>43646</v>
      </c>
      <c r="C185">
        <v>24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24</v>
      </c>
      <c r="J185" s="91">
        <v>1</v>
      </c>
      <c r="K185" s="91">
        <v>1</v>
      </c>
      <c r="L185">
        <v>0</v>
      </c>
      <c r="M185">
        <v>0</v>
      </c>
      <c r="N185">
        <v>0</v>
      </c>
      <c r="O185">
        <v>1</v>
      </c>
      <c r="P185">
        <v>0</v>
      </c>
      <c r="Q185" t="s">
        <v>53</v>
      </c>
    </row>
    <row r="186" spans="1:17" x14ac:dyDescent="0.2">
      <c r="A186" s="92">
        <v>43647</v>
      </c>
      <c r="C186">
        <v>24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24</v>
      </c>
      <c r="J186" s="91">
        <v>1</v>
      </c>
      <c r="K186" s="91">
        <v>1</v>
      </c>
      <c r="L186">
        <v>0</v>
      </c>
      <c r="M186">
        <v>0</v>
      </c>
      <c r="N186">
        <v>0</v>
      </c>
      <c r="O186">
        <v>1</v>
      </c>
      <c r="P186">
        <v>0</v>
      </c>
      <c r="Q186" t="s">
        <v>53</v>
      </c>
    </row>
    <row r="187" spans="1:17" x14ac:dyDescent="0.2">
      <c r="A187" s="92">
        <v>43648</v>
      </c>
      <c r="C187">
        <v>24</v>
      </c>
      <c r="D187">
        <v>0</v>
      </c>
      <c r="E187">
        <v>0.03</v>
      </c>
      <c r="F187">
        <v>0</v>
      </c>
      <c r="G187">
        <v>0</v>
      </c>
      <c r="H187">
        <v>0</v>
      </c>
      <c r="I187">
        <v>24</v>
      </c>
      <c r="J187" s="91">
        <v>1</v>
      </c>
      <c r="K187" s="91">
        <v>0.99874999999999992</v>
      </c>
      <c r="L187">
        <v>0</v>
      </c>
      <c r="M187">
        <v>0</v>
      </c>
      <c r="N187">
        <v>0</v>
      </c>
      <c r="O187">
        <v>1</v>
      </c>
      <c r="P187">
        <v>0</v>
      </c>
      <c r="Q187" t="s">
        <v>64</v>
      </c>
    </row>
    <row r="188" spans="1:17" x14ac:dyDescent="0.2">
      <c r="A188" s="92">
        <v>43649</v>
      </c>
      <c r="C188">
        <v>24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24</v>
      </c>
      <c r="J188" s="91">
        <v>1</v>
      </c>
      <c r="K188" s="91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 t="s">
        <v>53</v>
      </c>
    </row>
    <row r="189" spans="1:17" x14ac:dyDescent="0.2">
      <c r="A189" s="92">
        <v>43650</v>
      </c>
      <c r="C189">
        <v>24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24</v>
      </c>
      <c r="J189" s="91">
        <v>1</v>
      </c>
      <c r="K189" s="91">
        <v>1</v>
      </c>
      <c r="L189">
        <v>0</v>
      </c>
      <c r="M189">
        <v>0</v>
      </c>
      <c r="N189">
        <v>0</v>
      </c>
      <c r="O189">
        <v>1</v>
      </c>
      <c r="P189">
        <v>0</v>
      </c>
      <c r="Q189" t="s">
        <v>53</v>
      </c>
    </row>
    <row r="190" spans="1:17" x14ac:dyDescent="0.2">
      <c r="A190" s="92">
        <v>43651</v>
      </c>
      <c r="C190">
        <v>24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24</v>
      </c>
      <c r="J190" s="91">
        <v>1</v>
      </c>
      <c r="K190" s="91">
        <v>1</v>
      </c>
      <c r="L190">
        <v>0</v>
      </c>
      <c r="M190">
        <v>0</v>
      </c>
      <c r="N190">
        <v>0</v>
      </c>
      <c r="O190">
        <v>1</v>
      </c>
      <c r="P190">
        <v>0</v>
      </c>
      <c r="Q190" t="s">
        <v>53</v>
      </c>
    </row>
    <row r="191" spans="1:17" x14ac:dyDescent="0.2">
      <c r="A191" s="92">
        <v>43652</v>
      </c>
      <c r="C191">
        <v>24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24</v>
      </c>
      <c r="J191" s="91">
        <v>1</v>
      </c>
      <c r="K191" s="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 t="s">
        <v>53</v>
      </c>
    </row>
    <row r="192" spans="1:17" x14ac:dyDescent="0.2">
      <c r="A192" s="92">
        <v>43653</v>
      </c>
      <c r="C192">
        <v>24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24</v>
      </c>
      <c r="J192" s="91">
        <v>1</v>
      </c>
      <c r="K192" s="91">
        <v>1</v>
      </c>
      <c r="L192">
        <v>0</v>
      </c>
      <c r="M192">
        <v>0</v>
      </c>
      <c r="N192">
        <v>0</v>
      </c>
      <c r="O192">
        <v>1</v>
      </c>
      <c r="P192">
        <v>0</v>
      </c>
      <c r="Q192" t="s">
        <v>53</v>
      </c>
    </row>
    <row r="193" spans="1:17" x14ac:dyDescent="0.2">
      <c r="A193" s="92">
        <v>43654</v>
      </c>
      <c r="C193">
        <v>24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24</v>
      </c>
      <c r="J193" s="91">
        <v>1</v>
      </c>
      <c r="K193" s="91">
        <v>1</v>
      </c>
      <c r="L193">
        <v>0</v>
      </c>
      <c r="M193">
        <v>0</v>
      </c>
      <c r="N193">
        <v>0</v>
      </c>
      <c r="O193">
        <v>1</v>
      </c>
      <c r="P193">
        <v>0</v>
      </c>
      <c r="Q193" t="s">
        <v>53</v>
      </c>
    </row>
    <row r="194" spans="1:17" x14ac:dyDescent="0.2">
      <c r="A194" s="92">
        <v>43655</v>
      </c>
      <c r="C194">
        <v>24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24</v>
      </c>
      <c r="J194" s="91">
        <v>1</v>
      </c>
      <c r="K194" s="91">
        <v>1</v>
      </c>
      <c r="L194">
        <v>0</v>
      </c>
      <c r="M194">
        <v>0</v>
      </c>
      <c r="N194">
        <v>0</v>
      </c>
      <c r="O194">
        <v>1</v>
      </c>
      <c r="P194">
        <v>0</v>
      </c>
      <c r="Q194" t="s">
        <v>53</v>
      </c>
    </row>
    <row r="195" spans="1:17" x14ac:dyDescent="0.2">
      <c r="A195" s="92">
        <v>43656</v>
      </c>
      <c r="C195">
        <v>24</v>
      </c>
      <c r="D195">
        <v>0</v>
      </c>
      <c r="E195">
        <v>0.17</v>
      </c>
      <c r="F195">
        <v>0</v>
      </c>
      <c r="G195">
        <v>0</v>
      </c>
      <c r="H195">
        <v>0</v>
      </c>
      <c r="I195">
        <v>24</v>
      </c>
      <c r="J195" s="91">
        <v>1</v>
      </c>
      <c r="K195" s="91">
        <v>0.99291666666666656</v>
      </c>
      <c r="L195">
        <v>0</v>
      </c>
      <c r="M195">
        <v>0</v>
      </c>
      <c r="N195">
        <v>0</v>
      </c>
      <c r="O195">
        <v>1</v>
      </c>
      <c r="P195">
        <v>0</v>
      </c>
      <c r="Q195" t="s">
        <v>65</v>
      </c>
    </row>
    <row r="196" spans="1:17" x14ac:dyDescent="0.2">
      <c r="A196" s="92">
        <v>43657</v>
      </c>
      <c r="C196">
        <v>24</v>
      </c>
      <c r="D196">
        <v>15.8</v>
      </c>
      <c r="E196">
        <v>0</v>
      </c>
      <c r="F196">
        <v>0</v>
      </c>
      <c r="G196">
        <v>0</v>
      </c>
      <c r="H196">
        <v>15.8</v>
      </c>
      <c r="I196">
        <v>8.1999999999999993</v>
      </c>
      <c r="J196" s="91">
        <v>0.34166666666666662</v>
      </c>
      <c r="K196" s="91">
        <v>0.34166666666666662</v>
      </c>
      <c r="L196">
        <v>0</v>
      </c>
      <c r="M196">
        <v>0</v>
      </c>
      <c r="N196">
        <v>0</v>
      </c>
      <c r="O196">
        <v>1</v>
      </c>
      <c r="P196">
        <v>0</v>
      </c>
      <c r="Q196" t="s">
        <v>66</v>
      </c>
    </row>
    <row r="197" spans="1:17" x14ac:dyDescent="0.2">
      <c r="A197" s="92">
        <v>43658</v>
      </c>
      <c r="C197">
        <v>24</v>
      </c>
      <c r="D197">
        <v>0.2</v>
      </c>
      <c r="E197">
        <v>0</v>
      </c>
      <c r="F197">
        <v>0</v>
      </c>
      <c r="G197">
        <v>0</v>
      </c>
      <c r="H197">
        <v>0.2</v>
      </c>
      <c r="I197">
        <v>23.8</v>
      </c>
      <c r="J197" s="91">
        <v>0.9916666666666667</v>
      </c>
      <c r="K197" s="91">
        <v>0.9916666666666667</v>
      </c>
      <c r="L197">
        <v>0</v>
      </c>
      <c r="M197">
        <v>0</v>
      </c>
      <c r="N197">
        <v>0</v>
      </c>
      <c r="O197">
        <v>1</v>
      </c>
      <c r="P197">
        <v>0</v>
      </c>
      <c r="Q197" t="s">
        <v>53</v>
      </c>
    </row>
    <row r="198" spans="1:17" x14ac:dyDescent="0.2">
      <c r="A198" s="92">
        <v>43659</v>
      </c>
      <c r="C198">
        <v>24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24</v>
      </c>
      <c r="J198" s="91">
        <v>1</v>
      </c>
      <c r="K198" s="91">
        <v>1</v>
      </c>
      <c r="L198">
        <v>0</v>
      </c>
      <c r="M198">
        <v>0</v>
      </c>
      <c r="N198">
        <v>0</v>
      </c>
      <c r="O198">
        <v>1</v>
      </c>
      <c r="P198">
        <v>0</v>
      </c>
      <c r="Q198" t="s">
        <v>53</v>
      </c>
    </row>
    <row r="199" spans="1:17" x14ac:dyDescent="0.2">
      <c r="A199" s="92">
        <v>43660</v>
      </c>
      <c r="C199">
        <v>24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24</v>
      </c>
      <c r="J199" s="91">
        <v>1</v>
      </c>
      <c r="K199" s="91">
        <v>1</v>
      </c>
      <c r="L199">
        <v>0</v>
      </c>
      <c r="M199">
        <v>0</v>
      </c>
      <c r="N199">
        <v>0</v>
      </c>
      <c r="O199">
        <v>1</v>
      </c>
      <c r="P199">
        <v>0</v>
      </c>
      <c r="Q199" t="s">
        <v>53</v>
      </c>
    </row>
    <row r="200" spans="1:17" x14ac:dyDescent="0.2">
      <c r="A200" s="92">
        <v>43661</v>
      </c>
      <c r="C200">
        <v>24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24</v>
      </c>
      <c r="J200" s="91">
        <v>1</v>
      </c>
      <c r="K200" s="91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 t="s">
        <v>53</v>
      </c>
    </row>
    <row r="201" spans="1:17" x14ac:dyDescent="0.2">
      <c r="A201" s="92">
        <v>43662</v>
      </c>
      <c r="C201">
        <v>24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24</v>
      </c>
      <c r="J201" s="91">
        <v>1</v>
      </c>
      <c r="K201" s="91">
        <v>1</v>
      </c>
      <c r="L201">
        <v>0</v>
      </c>
      <c r="M201">
        <v>0</v>
      </c>
      <c r="N201">
        <v>0</v>
      </c>
      <c r="O201">
        <v>1</v>
      </c>
      <c r="P201">
        <v>0</v>
      </c>
      <c r="Q201" t="s">
        <v>53</v>
      </c>
    </row>
    <row r="202" spans="1:17" x14ac:dyDescent="0.2">
      <c r="A202" s="92">
        <v>43663</v>
      </c>
      <c r="C202">
        <v>24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24</v>
      </c>
      <c r="J202" s="91">
        <v>1</v>
      </c>
      <c r="K202" s="91">
        <v>1</v>
      </c>
      <c r="L202">
        <v>0</v>
      </c>
      <c r="M202">
        <v>0</v>
      </c>
      <c r="N202">
        <v>0</v>
      </c>
      <c r="O202">
        <v>1</v>
      </c>
      <c r="P202">
        <v>0</v>
      </c>
      <c r="Q202" t="s">
        <v>53</v>
      </c>
    </row>
    <row r="203" spans="1:17" x14ac:dyDescent="0.2">
      <c r="A203" s="92">
        <v>43664</v>
      </c>
      <c r="C203">
        <v>24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24</v>
      </c>
      <c r="J203" s="91">
        <v>1</v>
      </c>
      <c r="K203" s="91">
        <v>1</v>
      </c>
      <c r="L203">
        <v>0</v>
      </c>
      <c r="M203">
        <v>0</v>
      </c>
      <c r="N203">
        <v>0</v>
      </c>
      <c r="O203">
        <v>1</v>
      </c>
      <c r="P203">
        <v>0</v>
      </c>
      <c r="Q203" t="s">
        <v>53</v>
      </c>
    </row>
    <row r="204" spans="1:17" x14ac:dyDescent="0.2">
      <c r="A204" s="92">
        <v>43665</v>
      </c>
      <c r="C204">
        <v>24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24</v>
      </c>
      <c r="J204" s="91">
        <v>1</v>
      </c>
      <c r="K204" s="91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 t="s">
        <v>53</v>
      </c>
    </row>
    <row r="205" spans="1:17" x14ac:dyDescent="0.2">
      <c r="A205" s="92">
        <v>43666</v>
      </c>
      <c r="C205">
        <v>24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24</v>
      </c>
      <c r="J205" s="91">
        <v>1</v>
      </c>
      <c r="K205" s="91">
        <v>1</v>
      </c>
      <c r="L205">
        <v>0</v>
      </c>
      <c r="M205">
        <v>0</v>
      </c>
      <c r="N205">
        <v>0</v>
      </c>
      <c r="O205">
        <v>1</v>
      </c>
      <c r="P205">
        <v>0</v>
      </c>
      <c r="Q205" t="s">
        <v>53</v>
      </c>
    </row>
    <row r="206" spans="1:17" x14ac:dyDescent="0.2">
      <c r="A206" s="92">
        <v>43667</v>
      </c>
      <c r="C206">
        <v>24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24</v>
      </c>
      <c r="J206" s="91">
        <v>1</v>
      </c>
      <c r="K206" s="91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 t="s">
        <v>53</v>
      </c>
    </row>
    <row r="207" spans="1:17" x14ac:dyDescent="0.2">
      <c r="A207" s="92">
        <v>43668</v>
      </c>
      <c r="C207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24</v>
      </c>
      <c r="J207" s="91">
        <v>1</v>
      </c>
      <c r="K207" s="91">
        <v>1</v>
      </c>
      <c r="L207">
        <v>0</v>
      </c>
      <c r="M207">
        <v>0</v>
      </c>
      <c r="N207">
        <v>0</v>
      </c>
      <c r="O207">
        <v>1</v>
      </c>
      <c r="P207">
        <v>0</v>
      </c>
      <c r="Q207" t="s">
        <v>53</v>
      </c>
    </row>
    <row r="208" spans="1:17" x14ac:dyDescent="0.2">
      <c r="A208" s="92">
        <v>43669</v>
      </c>
      <c r="C208">
        <v>24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24</v>
      </c>
      <c r="J208" s="91">
        <v>1</v>
      </c>
      <c r="K208" s="91">
        <v>1</v>
      </c>
      <c r="L208">
        <v>0</v>
      </c>
      <c r="M208">
        <v>0</v>
      </c>
      <c r="N208">
        <v>0</v>
      </c>
      <c r="O208">
        <v>1</v>
      </c>
      <c r="P208">
        <v>0</v>
      </c>
      <c r="Q208" t="s">
        <v>53</v>
      </c>
    </row>
    <row r="209" spans="1:17" x14ac:dyDescent="0.2">
      <c r="A209" s="92">
        <v>43670</v>
      </c>
      <c r="C209">
        <v>24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24</v>
      </c>
      <c r="J209" s="91">
        <v>1</v>
      </c>
      <c r="K209" s="91">
        <v>1</v>
      </c>
      <c r="L209">
        <v>0</v>
      </c>
      <c r="M209">
        <v>0</v>
      </c>
      <c r="N209">
        <v>0</v>
      </c>
      <c r="O209">
        <v>1</v>
      </c>
      <c r="P209">
        <v>0</v>
      </c>
      <c r="Q209" t="s">
        <v>53</v>
      </c>
    </row>
    <row r="210" spans="1:17" x14ac:dyDescent="0.2">
      <c r="A210" s="92">
        <v>43671</v>
      </c>
      <c r="C210">
        <v>24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24</v>
      </c>
      <c r="J210" s="91">
        <v>1</v>
      </c>
      <c r="K210" s="91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 t="s">
        <v>53</v>
      </c>
    </row>
    <row r="211" spans="1:17" x14ac:dyDescent="0.2">
      <c r="A211" s="92">
        <v>43672</v>
      </c>
      <c r="C211">
        <v>24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24</v>
      </c>
      <c r="J211" s="91">
        <v>1</v>
      </c>
      <c r="K211" s="91">
        <v>1</v>
      </c>
      <c r="L211">
        <v>0</v>
      </c>
      <c r="M211">
        <v>0</v>
      </c>
      <c r="N211">
        <v>0</v>
      </c>
      <c r="O211">
        <v>1</v>
      </c>
      <c r="P211">
        <v>0</v>
      </c>
      <c r="Q211" t="s">
        <v>53</v>
      </c>
    </row>
    <row r="212" spans="1:17" x14ac:dyDescent="0.2">
      <c r="A212" s="92">
        <v>43673</v>
      </c>
      <c r="C212">
        <v>24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24</v>
      </c>
      <c r="J212" s="91">
        <v>1</v>
      </c>
      <c r="K212" s="91">
        <v>1</v>
      </c>
      <c r="L212">
        <v>0</v>
      </c>
      <c r="M212">
        <v>0</v>
      </c>
      <c r="N212">
        <v>0</v>
      </c>
      <c r="O212">
        <v>1</v>
      </c>
      <c r="P212">
        <v>0</v>
      </c>
      <c r="Q212" t="s">
        <v>53</v>
      </c>
    </row>
    <row r="213" spans="1:17" x14ac:dyDescent="0.2">
      <c r="A213" s="92">
        <v>43674</v>
      </c>
      <c r="C213">
        <v>24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24</v>
      </c>
      <c r="J213" s="91">
        <v>1</v>
      </c>
      <c r="K213" s="91">
        <v>1</v>
      </c>
      <c r="L213">
        <v>0</v>
      </c>
      <c r="M213">
        <v>0</v>
      </c>
      <c r="N213">
        <v>0</v>
      </c>
      <c r="O213">
        <v>1</v>
      </c>
      <c r="P213">
        <v>0</v>
      </c>
      <c r="Q213" t="s">
        <v>53</v>
      </c>
    </row>
    <row r="214" spans="1:17" x14ac:dyDescent="0.2">
      <c r="A214" s="92">
        <v>43675</v>
      </c>
      <c r="C214">
        <v>24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24</v>
      </c>
      <c r="J214" s="91">
        <v>1</v>
      </c>
      <c r="K214" s="91">
        <v>1</v>
      </c>
      <c r="L214">
        <v>0</v>
      </c>
      <c r="M214">
        <v>0</v>
      </c>
      <c r="N214">
        <v>0</v>
      </c>
      <c r="O214">
        <v>1</v>
      </c>
      <c r="P214">
        <v>0</v>
      </c>
      <c r="Q214" t="s">
        <v>53</v>
      </c>
    </row>
    <row r="215" spans="1:17" x14ac:dyDescent="0.2">
      <c r="A215" s="92">
        <v>43676</v>
      </c>
      <c r="C215">
        <v>24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24</v>
      </c>
      <c r="J215" s="91">
        <v>1</v>
      </c>
      <c r="K215" s="91">
        <v>1</v>
      </c>
      <c r="L215">
        <v>0</v>
      </c>
      <c r="M215">
        <v>0</v>
      </c>
      <c r="N215">
        <v>0</v>
      </c>
      <c r="O215">
        <v>1</v>
      </c>
      <c r="P215">
        <v>0</v>
      </c>
      <c r="Q215" t="s">
        <v>53</v>
      </c>
    </row>
    <row r="216" spans="1:17" x14ac:dyDescent="0.2">
      <c r="A216" s="92">
        <v>43677</v>
      </c>
      <c r="C216">
        <v>24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24</v>
      </c>
      <c r="J216" s="91">
        <v>1</v>
      </c>
      <c r="K216" s="91">
        <v>1</v>
      </c>
      <c r="L216">
        <v>0</v>
      </c>
      <c r="M216">
        <v>0</v>
      </c>
      <c r="N216">
        <v>0</v>
      </c>
      <c r="O216">
        <v>1</v>
      </c>
      <c r="P216">
        <v>0</v>
      </c>
      <c r="Q216" t="s">
        <v>53</v>
      </c>
    </row>
    <row r="217" spans="1:17" x14ac:dyDescent="0.2">
      <c r="A217" s="92">
        <v>43678</v>
      </c>
      <c r="C217">
        <v>24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24</v>
      </c>
      <c r="J217" s="91">
        <v>1</v>
      </c>
      <c r="K217" s="91">
        <v>1</v>
      </c>
      <c r="L217">
        <v>0</v>
      </c>
      <c r="M217">
        <v>0</v>
      </c>
      <c r="N217">
        <v>0</v>
      </c>
      <c r="O217">
        <v>1</v>
      </c>
      <c r="P217">
        <v>0</v>
      </c>
      <c r="Q217" t="s">
        <v>53</v>
      </c>
    </row>
    <row r="218" spans="1:17" x14ac:dyDescent="0.2">
      <c r="A218" s="92">
        <v>43679</v>
      </c>
      <c r="C218">
        <v>24</v>
      </c>
      <c r="D218">
        <v>0</v>
      </c>
      <c r="E218">
        <v>3.5</v>
      </c>
      <c r="F218">
        <v>0</v>
      </c>
      <c r="G218">
        <v>0</v>
      </c>
      <c r="H218">
        <v>0</v>
      </c>
      <c r="I218">
        <v>24</v>
      </c>
      <c r="J218" s="91">
        <v>1</v>
      </c>
      <c r="K218" s="91">
        <v>0.85416666666666663</v>
      </c>
      <c r="L218">
        <v>0</v>
      </c>
      <c r="M218">
        <v>0</v>
      </c>
      <c r="N218">
        <v>0</v>
      </c>
      <c r="O218">
        <v>1</v>
      </c>
      <c r="P218">
        <v>0</v>
      </c>
      <c r="Q218" t="s">
        <v>67</v>
      </c>
    </row>
    <row r="219" spans="1:17" x14ac:dyDescent="0.2">
      <c r="A219" s="92">
        <v>43680</v>
      </c>
      <c r="C219">
        <v>24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24</v>
      </c>
      <c r="J219" s="91">
        <v>1</v>
      </c>
      <c r="K219" s="91">
        <v>1</v>
      </c>
      <c r="L219">
        <v>0</v>
      </c>
      <c r="M219">
        <v>0</v>
      </c>
      <c r="N219">
        <v>0</v>
      </c>
      <c r="O219">
        <v>1</v>
      </c>
      <c r="P219">
        <v>0</v>
      </c>
      <c r="Q219" t="s">
        <v>53</v>
      </c>
    </row>
    <row r="220" spans="1:17" x14ac:dyDescent="0.2">
      <c r="A220" s="92">
        <v>43681</v>
      </c>
      <c r="C220">
        <v>24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24</v>
      </c>
      <c r="J220" s="91">
        <v>1</v>
      </c>
      <c r="K220" s="91">
        <v>1</v>
      </c>
      <c r="L220">
        <v>0</v>
      </c>
      <c r="M220">
        <v>0</v>
      </c>
      <c r="N220">
        <v>0</v>
      </c>
      <c r="O220">
        <v>1</v>
      </c>
      <c r="P220">
        <v>0</v>
      </c>
      <c r="Q220" t="s">
        <v>53</v>
      </c>
    </row>
    <row r="221" spans="1:17" x14ac:dyDescent="0.2">
      <c r="A221" s="92">
        <v>43682</v>
      </c>
      <c r="C221">
        <v>24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24</v>
      </c>
      <c r="J221" s="91">
        <v>1</v>
      </c>
      <c r="K221" s="91">
        <v>1</v>
      </c>
      <c r="L221">
        <v>0</v>
      </c>
      <c r="M221">
        <v>0</v>
      </c>
      <c r="N221">
        <v>0</v>
      </c>
      <c r="O221">
        <v>1</v>
      </c>
      <c r="P221">
        <v>0</v>
      </c>
      <c r="Q221" t="s">
        <v>53</v>
      </c>
    </row>
    <row r="222" spans="1:17" x14ac:dyDescent="0.2">
      <c r="A222" s="92">
        <v>43683</v>
      </c>
      <c r="C222">
        <v>24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24</v>
      </c>
      <c r="J222" s="91">
        <v>1</v>
      </c>
      <c r="K222" s="91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 t="s">
        <v>53</v>
      </c>
    </row>
    <row r="223" spans="1:17" x14ac:dyDescent="0.2">
      <c r="A223" s="92">
        <v>43684</v>
      </c>
      <c r="C223">
        <v>24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24</v>
      </c>
      <c r="J223" s="91">
        <v>1</v>
      </c>
      <c r="K223" s="91">
        <v>1</v>
      </c>
      <c r="L223">
        <v>0</v>
      </c>
      <c r="M223">
        <v>0</v>
      </c>
      <c r="N223">
        <v>0</v>
      </c>
      <c r="O223">
        <v>1</v>
      </c>
      <c r="P223">
        <v>0</v>
      </c>
      <c r="Q223" t="s">
        <v>53</v>
      </c>
    </row>
    <row r="224" spans="1:17" x14ac:dyDescent="0.2">
      <c r="A224" s="92">
        <v>43685</v>
      </c>
      <c r="C224">
        <v>24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24</v>
      </c>
      <c r="J224" s="91">
        <v>1</v>
      </c>
      <c r="K224" s="91">
        <v>1</v>
      </c>
      <c r="L224">
        <v>0</v>
      </c>
      <c r="M224">
        <v>0</v>
      </c>
      <c r="N224">
        <v>0</v>
      </c>
      <c r="O224">
        <v>1</v>
      </c>
      <c r="P224">
        <v>0</v>
      </c>
      <c r="Q224" t="s">
        <v>53</v>
      </c>
    </row>
    <row r="225" spans="1:17" x14ac:dyDescent="0.2">
      <c r="A225" s="92">
        <v>43686</v>
      </c>
      <c r="C225">
        <v>24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24</v>
      </c>
      <c r="J225" s="91">
        <v>1</v>
      </c>
      <c r="K225" s="91">
        <v>1</v>
      </c>
      <c r="L225">
        <v>0</v>
      </c>
      <c r="M225">
        <v>0</v>
      </c>
      <c r="N225">
        <v>0</v>
      </c>
      <c r="O225">
        <v>1</v>
      </c>
      <c r="P225">
        <v>0</v>
      </c>
      <c r="Q225" t="s">
        <v>53</v>
      </c>
    </row>
    <row r="226" spans="1:17" x14ac:dyDescent="0.2">
      <c r="A226" s="92">
        <v>43687</v>
      </c>
      <c r="C226">
        <v>24</v>
      </c>
      <c r="D226">
        <v>0</v>
      </c>
      <c r="E226">
        <v>6.58</v>
      </c>
      <c r="F226">
        <v>0</v>
      </c>
      <c r="G226">
        <v>0</v>
      </c>
      <c r="H226">
        <v>0</v>
      </c>
      <c r="I226">
        <v>24</v>
      </c>
      <c r="J226" s="91">
        <v>1</v>
      </c>
      <c r="K226" s="91">
        <v>0.72583333333333344</v>
      </c>
      <c r="L226">
        <v>0</v>
      </c>
      <c r="M226">
        <v>0</v>
      </c>
      <c r="N226">
        <v>0</v>
      </c>
      <c r="O226">
        <v>1</v>
      </c>
      <c r="P226">
        <v>0</v>
      </c>
      <c r="Q226" t="s">
        <v>53</v>
      </c>
    </row>
    <row r="227" spans="1:17" x14ac:dyDescent="0.2">
      <c r="A227" s="92">
        <v>43688</v>
      </c>
      <c r="C227">
        <v>24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24</v>
      </c>
      <c r="J227" s="91">
        <v>1</v>
      </c>
      <c r="K227" s="91">
        <v>1</v>
      </c>
      <c r="L227">
        <v>0</v>
      </c>
      <c r="M227">
        <v>0</v>
      </c>
      <c r="N227">
        <v>0</v>
      </c>
      <c r="O227">
        <v>1</v>
      </c>
      <c r="P227">
        <v>0</v>
      </c>
      <c r="Q227" t="s">
        <v>53</v>
      </c>
    </row>
    <row r="228" spans="1:17" x14ac:dyDescent="0.2">
      <c r="A228" s="92">
        <v>43689</v>
      </c>
      <c r="C228">
        <v>24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24</v>
      </c>
      <c r="J228" s="91">
        <v>1</v>
      </c>
      <c r="K228" s="91">
        <v>1</v>
      </c>
      <c r="L228">
        <v>0</v>
      </c>
      <c r="M228">
        <v>0</v>
      </c>
      <c r="N228">
        <v>0</v>
      </c>
      <c r="O228">
        <v>1</v>
      </c>
      <c r="P228">
        <v>0</v>
      </c>
      <c r="Q228" t="s">
        <v>53</v>
      </c>
    </row>
    <row r="229" spans="1:17" x14ac:dyDescent="0.2">
      <c r="A229" s="92">
        <v>43690</v>
      </c>
      <c r="C229">
        <v>24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24</v>
      </c>
      <c r="J229" s="91">
        <v>1</v>
      </c>
      <c r="K229" s="91">
        <v>1</v>
      </c>
      <c r="L229">
        <v>0</v>
      </c>
      <c r="M229">
        <v>0</v>
      </c>
      <c r="N229">
        <v>0</v>
      </c>
      <c r="O229">
        <v>1</v>
      </c>
      <c r="P229">
        <v>0</v>
      </c>
      <c r="Q229" t="s">
        <v>53</v>
      </c>
    </row>
    <row r="230" spans="1:17" x14ac:dyDescent="0.2">
      <c r="A230" s="92">
        <v>43691</v>
      </c>
      <c r="C230">
        <v>24</v>
      </c>
      <c r="D230">
        <v>0</v>
      </c>
      <c r="E230">
        <v>0</v>
      </c>
      <c r="F230">
        <v>0</v>
      </c>
      <c r="G230">
        <v>7.0000000000000007E-2</v>
      </c>
      <c r="H230">
        <v>7.0000000000000007E-2</v>
      </c>
      <c r="I230">
        <v>23.93</v>
      </c>
      <c r="J230" s="91">
        <v>0.99708333333333332</v>
      </c>
      <c r="K230" s="91">
        <v>0.99708333333333332</v>
      </c>
      <c r="L230">
        <v>0</v>
      </c>
      <c r="M230">
        <v>0</v>
      </c>
      <c r="N230">
        <v>0</v>
      </c>
      <c r="O230">
        <v>1</v>
      </c>
      <c r="P230">
        <v>0</v>
      </c>
      <c r="Q230" t="s">
        <v>53</v>
      </c>
    </row>
    <row r="231" spans="1:17" x14ac:dyDescent="0.2">
      <c r="A231" s="92">
        <v>43692</v>
      </c>
      <c r="C231">
        <v>24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24</v>
      </c>
      <c r="J231" s="91">
        <v>1</v>
      </c>
      <c r="K231" s="9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 t="s">
        <v>53</v>
      </c>
    </row>
    <row r="232" spans="1:17" x14ac:dyDescent="0.2">
      <c r="A232" s="92">
        <v>43693</v>
      </c>
      <c r="C232">
        <v>24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24</v>
      </c>
      <c r="J232" s="91">
        <v>1</v>
      </c>
      <c r="K232" s="91">
        <v>1</v>
      </c>
      <c r="L232">
        <v>0</v>
      </c>
      <c r="M232">
        <v>0</v>
      </c>
      <c r="N232">
        <v>0</v>
      </c>
      <c r="O232">
        <v>1</v>
      </c>
      <c r="P232">
        <v>0</v>
      </c>
      <c r="Q232" t="s">
        <v>53</v>
      </c>
    </row>
    <row r="233" spans="1:17" x14ac:dyDescent="0.2">
      <c r="A233" s="92">
        <v>43694</v>
      </c>
      <c r="C233">
        <v>24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24</v>
      </c>
      <c r="J233" s="91">
        <v>1</v>
      </c>
      <c r="K233" s="91">
        <v>1</v>
      </c>
      <c r="L233">
        <v>0</v>
      </c>
      <c r="M233">
        <v>0</v>
      </c>
      <c r="N233">
        <v>0</v>
      </c>
      <c r="O233">
        <v>1</v>
      </c>
      <c r="P233">
        <v>0</v>
      </c>
      <c r="Q233" t="s">
        <v>53</v>
      </c>
    </row>
    <row r="234" spans="1:17" x14ac:dyDescent="0.2">
      <c r="A234" s="92">
        <v>43695</v>
      </c>
      <c r="C234">
        <v>24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24</v>
      </c>
      <c r="J234" s="91">
        <v>1</v>
      </c>
      <c r="K234" s="91">
        <v>1</v>
      </c>
      <c r="L234">
        <v>0</v>
      </c>
      <c r="M234">
        <v>0</v>
      </c>
      <c r="N234">
        <v>0</v>
      </c>
      <c r="O234">
        <v>1</v>
      </c>
      <c r="P234">
        <v>0</v>
      </c>
      <c r="Q234" t="s">
        <v>53</v>
      </c>
    </row>
    <row r="235" spans="1:17" x14ac:dyDescent="0.2">
      <c r="A235" s="92">
        <v>43696</v>
      </c>
      <c r="C235">
        <v>24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24</v>
      </c>
      <c r="J235" s="91">
        <v>1</v>
      </c>
      <c r="K235" s="91">
        <v>1</v>
      </c>
      <c r="L235">
        <v>0</v>
      </c>
      <c r="M235">
        <v>0</v>
      </c>
      <c r="N235">
        <v>0</v>
      </c>
      <c r="O235">
        <v>1</v>
      </c>
      <c r="P235">
        <v>0</v>
      </c>
      <c r="Q235" t="s">
        <v>53</v>
      </c>
    </row>
    <row r="236" spans="1:17" x14ac:dyDescent="0.2">
      <c r="A236" s="92">
        <v>43697</v>
      </c>
      <c r="C236">
        <v>24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24</v>
      </c>
      <c r="J236" s="91">
        <v>1</v>
      </c>
      <c r="K236" s="91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 t="s">
        <v>53</v>
      </c>
    </row>
    <row r="237" spans="1:17" x14ac:dyDescent="0.2">
      <c r="A237" s="92">
        <v>43698</v>
      </c>
      <c r="C237">
        <v>24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24</v>
      </c>
      <c r="J237" s="91">
        <v>1</v>
      </c>
      <c r="K237" s="91">
        <v>1</v>
      </c>
      <c r="L237">
        <v>0</v>
      </c>
      <c r="M237">
        <v>0</v>
      </c>
      <c r="N237">
        <v>0</v>
      </c>
      <c r="O237">
        <v>1</v>
      </c>
      <c r="P237">
        <v>0</v>
      </c>
      <c r="Q237" t="s">
        <v>53</v>
      </c>
    </row>
    <row r="238" spans="1:17" x14ac:dyDescent="0.2">
      <c r="A238" s="92">
        <v>43699</v>
      </c>
      <c r="C238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24</v>
      </c>
      <c r="J238" s="91">
        <v>1</v>
      </c>
      <c r="K238" s="91">
        <v>1</v>
      </c>
      <c r="L238">
        <v>0</v>
      </c>
      <c r="M238">
        <v>0</v>
      </c>
      <c r="N238">
        <v>0</v>
      </c>
      <c r="O238">
        <v>1</v>
      </c>
      <c r="P238">
        <v>0</v>
      </c>
      <c r="Q238" t="s">
        <v>53</v>
      </c>
    </row>
    <row r="239" spans="1:17" x14ac:dyDescent="0.2">
      <c r="A239" s="92">
        <v>43700</v>
      </c>
      <c r="C239">
        <v>24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24</v>
      </c>
      <c r="J239" s="91">
        <v>1</v>
      </c>
      <c r="K239" s="91">
        <v>1</v>
      </c>
      <c r="L239">
        <v>0</v>
      </c>
      <c r="M239">
        <v>0</v>
      </c>
      <c r="N239">
        <v>0</v>
      </c>
      <c r="O239">
        <v>1</v>
      </c>
      <c r="P239">
        <v>0</v>
      </c>
      <c r="Q239" t="s">
        <v>53</v>
      </c>
    </row>
    <row r="240" spans="1:17" x14ac:dyDescent="0.2">
      <c r="A240" s="92">
        <v>43701</v>
      </c>
      <c r="C240">
        <v>24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24</v>
      </c>
      <c r="J240" s="91">
        <v>1</v>
      </c>
      <c r="K240" s="91">
        <v>1</v>
      </c>
      <c r="L240">
        <v>0</v>
      </c>
      <c r="M240">
        <v>0</v>
      </c>
      <c r="N240">
        <v>0</v>
      </c>
      <c r="O240">
        <v>1</v>
      </c>
      <c r="P240">
        <v>0</v>
      </c>
      <c r="Q240" t="s">
        <v>53</v>
      </c>
    </row>
    <row r="241" spans="1:17" x14ac:dyDescent="0.2">
      <c r="A241" s="92">
        <v>43702</v>
      </c>
      <c r="C241">
        <v>24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24</v>
      </c>
      <c r="J241" s="91">
        <v>1</v>
      </c>
      <c r="K241" s="91">
        <v>1</v>
      </c>
      <c r="L241">
        <v>0</v>
      </c>
      <c r="M241">
        <v>0</v>
      </c>
      <c r="N241">
        <v>0</v>
      </c>
      <c r="O241">
        <v>1</v>
      </c>
      <c r="P241">
        <v>0</v>
      </c>
      <c r="Q241" t="s">
        <v>53</v>
      </c>
    </row>
    <row r="242" spans="1:17" x14ac:dyDescent="0.2">
      <c r="A242" s="92">
        <v>43703</v>
      </c>
      <c r="C242">
        <v>24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24</v>
      </c>
      <c r="J242" s="91">
        <v>1</v>
      </c>
      <c r="K242" s="91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 t="s">
        <v>53</v>
      </c>
    </row>
    <row r="243" spans="1:17" x14ac:dyDescent="0.2">
      <c r="A243" s="92">
        <v>43704</v>
      </c>
      <c r="C243">
        <v>24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24</v>
      </c>
      <c r="J243" s="91">
        <v>1</v>
      </c>
      <c r="K243" s="91">
        <v>1</v>
      </c>
      <c r="L243">
        <v>0</v>
      </c>
      <c r="M243">
        <v>0</v>
      </c>
      <c r="N243">
        <v>0</v>
      </c>
      <c r="O243">
        <v>1</v>
      </c>
      <c r="P243">
        <v>0</v>
      </c>
      <c r="Q243" t="s">
        <v>53</v>
      </c>
    </row>
    <row r="244" spans="1:17" x14ac:dyDescent="0.2">
      <c r="A244" s="92">
        <v>43705</v>
      </c>
      <c r="C244">
        <v>24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24</v>
      </c>
      <c r="J244" s="91">
        <v>1</v>
      </c>
      <c r="K244" s="91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 t="s">
        <v>53</v>
      </c>
    </row>
    <row r="245" spans="1:17" x14ac:dyDescent="0.2">
      <c r="A245" s="92">
        <v>43706</v>
      </c>
      <c r="C245">
        <v>24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24</v>
      </c>
      <c r="J245" s="91">
        <v>1</v>
      </c>
      <c r="K245" s="91">
        <v>1</v>
      </c>
      <c r="L245">
        <v>0</v>
      </c>
      <c r="M245">
        <v>0</v>
      </c>
      <c r="N245">
        <v>0</v>
      </c>
      <c r="O245">
        <v>1</v>
      </c>
      <c r="P245">
        <v>0</v>
      </c>
      <c r="Q245" t="s">
        <v>53</v>
      </c>
    </row>
    <row r="246" spans="1:17" x14ac:dyDescent="0.2">
      <c r="A246" s="92">
        <v>43707</v>
      </c>
      <c r="C246">
        <v>24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24</v>
      </c>
      <c r="J246" s="91">
        <v>1</v>
      </c>
      <c r="K246" s="91">
        <v>1</v>
      </c>
      <c r="L246">
        <v>0</v>
      </c>
      <c r="M246">
        <v>0</v>
      </c>
      <c r="N246">
        <v>0</v>
      </c>
      <c r="O246">
        <v>1</v>
      </c>
      <c r="P246">
        <v>0</v>
      </c>
      <c r="Q246" t="s">
        <v>53</v>
      </c>
    </row>
    <row r="247" spans="1:17" x14ac:dyDescent="0.2">
      <c r="A247" s="92">
        <v>43708</v>
      </c>
      <c r="C247">
        <v>24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24</v>
      </c>
      <c r="J247" s="91">
        <v>1</v>
      </c>
      <c r="K247" s="91">
        <v>1</v>
      </c>
      <c r="L247">
        <v>0</v>
      </c>
      <c r="M247">
        <v>0</v>
      </c>
      <c r="N247">
        <v>0</v>
      </c>
      <c r="O247">
        <v>1</v>
      </c>
      <c r="P247">
        <v>0</v>
      </c>
      <c r="Q247" t="s">
        <v>53</v>
      </c>
    </row>
    <row r="248" spans="1:17" x14ac:dyDescent="0.2">
      <c r="A248" s="92">
        <v>43709</v>
      </c>
      <c r="C248">
        <v>24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24</v>
      </c>
      <c r="J248" s="91">
        <v>1</v>
      </c>
      <c r="K248" s="91">
        <v>1</v>
      </c>
      <c r="L248">
        <v>0</v>
      </c>
      <c r="M248">
        <v>0</v>
      </c>
      <c r="N248">
        <v>0</v>
      </c>
      <c r="O248">
        <v>1</v>
      </c>
      <c r="P248">
        <v>0</v>
      </c>
      <c r="Q248" t="s">
        <v>53</v>
      </c>
    </row>
    <row r="249" spans="1:17" x14ac:dyDescent="0.2">
      <c r="A249" s="92">
        <v>43710</v>
      </c>
      <c r="C249">
        <v>24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24</v>
      </c>
      <c r="J249" s="91">
        <v>1</v>
      </c>
      <c r="K249" s="91">
        <v>1</v>
      </c>
      <c r="L249">
        <v>0</v>
      </c>
      <c r="M249">
        <v>0</v>
      </c>
      <c r="N249">
        <v>0</v>
      </c>
      <c r="O249">
        <v>1</v>
      </c>
      <c r="P249">
        <v>0</v>
      </c>
      <c r="Q249" t="s">
        <v>53</v>
      </c>
    </row>
    <row r="250" spans="1:17" x14ac:dyDescent="0.2">
      <c r="A250" s="92">
        <v>43711</v>
      </c>
      <c r="C250">
        <v>24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24</v>
      </c>
      <c r="J250" s="91">
        <v>1</v>
      </c>
      <c r="K250" s="91">
        <v>1</v>
      </c>
      <c r="L250">
        <v>0</v>
      </c>
      <c r="M250">
        <v>0</v>
      </c>
      <c r="N250">
        <v>0</v>
      </c>
      <c r="O250">
        <v>1</v>
      </c>
      <c r="P250">
        <v>0</v>
      </c>
      <c r="Q250" t="s">
        <v>53</v>
      </c>
    </row>
    <row r="251" spans="1:17" x14ac:dyDescent="0.2">
      <c r="A251" s="92">
        <v>43712</v>
      </c>
      <c r="C251">
        <v>24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24</v>
      </c>
      <c r="J251" s="91">
        <v>1</v>
      </c>
      <c r="K251" s="91">
        <v>1</v>
      </c>
      <c r="L251">
        <v>0</v>
      </c>
      <c r="M251">
        <v>0</v>
      </c>
      <c r="N251">
        <v>0</v>
      </c>
      <c r="O251">
        <v>1</v>
      </c>
      <c r="P251">
        <v>0</v>
      </c>
      <c r="Q251" t="s">
        <v>53</v>
      </c>
    </row>
    <row r="252" spans="1:17" x14ac:dyDescent="0.2">
      <c r="A252" s="92">
        <v>43713</v>
      </c>
      <c r="C252">
        <v>24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24</v>
      </c>
      <c r="J252" s="91">
        <v>1</v>
      </c>
      <c r="K252" s="91">
        <v>1</v>
      </c>
      <c r="L252">
        <v>0</v>
      </c>
      <c r="M252">
        <v>0</v>
      </c>
      <c r="N252">
        <v>0</v>
      </c>
      <c r="O252">
        <v>1</v>
      </c>
      <c r="P252">
        <v>0</v>
      </c>
      <c r="Q252" t="s">
        <v>53</v>
      </c>
    </row>
    <row r="253" spans="1:17" x14ac:dyDescent="0.2">
      <c r="A253" s="92">
        <v>43714</v>
      </c>
      <c r="C253">
        <v>24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24</v>
      </c>
      <c r="J253" s="91">
        <v>1</v>
      </c>
      <c r="K253" s="91">
        <v>1</v>
      </c>
      <c r="L253">
        <v>0</v>
      </c>
      <c r="M253">
        <v>0</v>
      </c>
      <c r="N253">
        <v>0</v>
      </c>
      <c r="O253">
        <v>1</v>
      </c>
      <c r="P253">
        <v>0</v>
      </c>
      <c r="Q253" t="s">
        <v>53</v>
      </c>
    </row>
    <row r="254" spans="1:17" x14ac:dyDescent="0.2">
      <c r="A254" s="92">
        <v>43715</v>
      </c>
      <c r="C254">
        <v>24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24</v>
      </c>
      <c r="J254" s="91">
        <v>1</v>
      </c>
      <c r="K254" s="91">
        <v>1</v>
      </c>
      <c r="L254">
        <v>0</v>
      </c>
      <c r="M254">
        <v>0</v>
      </c>
      <c r="N254">
        <v>0</v>
      </c>
      <c r="O254">
        <v>1</v>
      </c>
      <c r="P254">
        <v>0</v>
      </c>
      <c r="Q254" t="s">
        <v>53</v>
      </c>
    </row>
    <row r="255" spans="1:17" x14ac:dyDescent="0.2">
      <c r="A255" s="92">
        <v>43716</v>
      </c>
      <c r="C255">
        <v>24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24</v>
      </c>
      <c r="J255" s="91">
        <v>1</v>
      </c>
      <c r="K255" s="91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 t="s">
        <v>53</v>
      </c>
    </row>
    <row r="256" spans="1:17" x14ac:dyDescent="0.2">
      <c r="A256" s="92">
        <v>43717</v>
      </c>
      <c r="C256">
        <v>24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24</v>
      </c>
      <c r="J256" s="91">
        <v>1</v>
      </c>
      <c r="K256" s="91">
        <v>1</v>
      </c>
      <c r="L256">
        <v>0</v>
      </c>
      <c r="M256">
        <v>0</v>
      </c>
      <c r="N256">
        <v>0</v>
      </c>
      <c r="O256">
        <v>1</v>
      </c>
      <c r="P256">
        <v>0</v>
      </c>
      <c r="Q256" t="s">
        <v>53</v>
      </c>
    </row>
    <row r="257" spans="1:17" x14ac:dyDescent="0.2">
      <c r="A257" s="92">
        <v>43718</v>
      </c>
      <c r="C257">
        <v>24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24</v>
      </c>
      <c r="J257" s="91">
        <v>1</v>
      </c>
      <c r="K257" s="91">
        <v>1</v>
      </c>
      <c r="L257">
        <v>0</v>
      </c>
      <c r="M257">
        <v>0</v>
      </c>
      <c r="N257">
        <v>0</v>
      </c>
      <c r="O257">
        <v>1</v>
      </c>
      <c r="P257">
        <v>0</v>
      </c>
      <c r="Q257" t="s">
        <v>53</v>
      </c>
    </row>
    <row r="258" spans="1:17" x14ac:dyDescent="0.2">
      <c r="A258" s="92">
        <v>43719</v>
      </c>
      <c r="C258">
        <v>24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24</v>
      </c>
      <c r="J258" s="91">
        <v>1</v>
      </c>
      <c r="K258" s="91">
        <v>1</v>
      </c>
      <c r="L258">
        <v>0</v>
      </c>
      <c r="M258">
        <v>0</v>
      </c>
      <c r="N258">
        <v>0</v>
      </c>
      <c r="O258">
        <v>1</v>
      </c>
      <c r="P258">
        <v>0</v>
      </c>
      <c r="Q258" t="s">
        <v>53</v>
      </c>
    </row>
    <row r="259" spans="1:17" x14ac:dyDescent="0.2">
      <c r="A259" s="92">
        <v>43720</v>
      </c>
      <c r="C259">
        <v>24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24</v>
      </c>
      <c r="J259" s="91">
        <v>1</v>
      </c>
      <c r="K259" s="91">
        <v>1</v>
      </c>
      <c r="L259">
        <v>0</v>
      </c>
      <c r="M259">
        <v>0</v>
      </c>
      <c r="N259">
        <v>0</v>
      </c>
      <c r="O259">
        <v>1</v>
      </c>
      <c r="P259">
        <v>0</v>
      </c>
      <c r="Q259" t="s">
        <v>53</v>
      </c>
    </row>
    <row r="260" spans="1:17" x14ac:dyDescent="0.2">
      <c r="A260" s="92">
        <v>43721</v>
      </c>
      <c r="C260">
        <v>24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24</v>
      </c>
      <c r="J260" s="91">
        <v>1</v>
      </c>
      <c r="K260" s="91">
        <v>1</v>
      </c>
      <c r="L260">
        <v>0</v>
      </c>
      <c r="M260">
        <v>0</v>
      </c>
      <c r="N260">
        <v>0</v>
      </c>
      <c r="O260">
        <v>1</v>
      </c>
      <c r="P260">
        <v>0</v>
      </c>
      <c r="Q260" t="s">
        <v>53</v>
      </c>
    </row>
    <row r="261" spans="1:17" x14ac:dyDescent="0.2">
      <c r="A261" s="92">
        <v>43722</v>
      </c>
      <c r="C261">
        <v>24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24</v>
      </c>
      <c r="J261" s="91">
        <v>1</v>
      </c>
      <c r="K261" s="91">
        <v>1</v>
      </c>
      <c r="L261">
        <v>0</v>
      </c>
      <c r="M261">
        <v>0</v>
      </c>
      <c r="N261">
        <v>0</v>
      </c>
      <c r="O261">
        <v>1</v>
      </c>
      <c r="P261">
        <v>0</v>
      </c>
      <c r="Q261" t="s">
        <v>53</v>
      </c>
    </row>
    <row r="262" spans="1:17" x14ac:dyDescent="0.2">
      <c r="A262" s="92">
        <v>43723</v>
      </c>
      <c r="C262">
        <v>24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24</v>
      </c>
      <c r="J262" s="91">
        <v>1</v>
      </c>
      <c r="K262" s="91">
        <v>1</v>
      </c>
      <c r="L262">
        <v>0</v>
      </c>
      <c r="M262">
        <v>0</v>
      </c>
      <c r="N262">
        <v>0</v>
      </c>
      <c r="O262">
        <v>1</v>
      </c>
      <c r="P262">
        <v>0</v>
      </c>
      <c r="Q262" t="s">
        <v>53</v>
      </c>
    </row>
    <row r="263" spans="1:17" x14ac:dyDescent="0.2">
      <c r="A263" s="92">
        <v>43724</v>
      </c>
      <c r="C263">
        <v>24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24</v>
      </c>
      <c r="J263" s="91">
        <v>1</v>
      </c>
      <c r="K263" s="91">
        <v>1</v>
      </c>
      <c r="L263">
        <v>0</v>
      </c>
      <c r="M263">
        <v>0</v>
      </c>
      <c r="N263">
        <v>0</v>
      </c>
      <c r="O263">
        <v>1</v>
      </c>
      <c r="P263">
        <v>0</v>
      </c>
      <c r="Q263" t="s">
        <v>53</v>
      </c>
    </row>
    <row r="264" spans="1:17" x14ac:dyDescent="0.2">
      <c r="A264" s="92">
        <v>43725</v>
      </c>
      <c r="C264">
        <v>24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24</v>
      </c>
      <c r="J264" s="91">
        <v>1</v>
      </c>
      <c r="K264" s="91">
        <v>1</v>
      </c>
      <c r="L264">
        <v>0</v>
      </c>
      <c r="M264">
        <v>0</v>
      </c>
      <c r="N264">
        <v>0</v>
      </c>
      <c r="O264">
        <v>1</v>
      </c>
      <c r="P264">
        <v>0</v>
      </c>
      <c r="Q264" t="s">
        <v>53</v>
      </c>
    </row>
    <row r="265" spans="1:17" x14ac:dyDescent="0.2">
      <c r="A265" s="92">
        <v>43726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24</v>
      </c>
      <c r="J265" s="91">
        <v>1</v>
      </c>
      <c r="K265" s="91">
        <v>1</v>
      </c>
      <c r="L265">
        <v>0</v>
      </c>
      <c r="M265">
        <v>0</v>
      </c>
      <c r="N265">
        <v>0</v>
      </c>
      <c r="O265">
        <v>1</v>
      </c>
      <c r="P265">
        <v>0</v>
      </c>
      <c r="Q265" t="s">
        <v>53</v>
      </c>
    </row>
    <row r="266" spans="1:17" x14ac:dyDescent="0.2">
      <c r="A266" s="92">
        <v>43727</v>
      </c>
      <c r="C266">
        <v>24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24</v>
      </c>
      <c r="J266" s="91">
        <v>1</v>
      </c>
      <c r="K266" s="91">
        <v>1</v>
      </c>
      <c r="L266">
        <v>0</v>
      </c>
      <c r="M266">
        <v>0</v>
      </c>
      <c r="N266">
        <v>0</v>
      </c>
      <c r="O266">
        <v>1</v>
      </c>
      <c r="P266">
        <v>0</v>
      </c>
      <c r="Q266" t="s">
        <v>53</v>
      </c>
    </row>
    <row r="267" spans="1:17" x14ac:dyDescent="0.2">
      <c r="A267" s="92">
        <v>43728</v>
      </c>
      <c r="C267">
        <v>24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24</v>
      </c>
      <c r="J267" s="91">
        <v>1</v>
      </c>
      <c r="K267" s="91">
        <v>1</v>
      </c>
      <c r="L267">
        <v>0</v>
      </c>
      <c r="M267">
        <v>0</v>
      </c>
      <c r="N267">
        <v>0</v>
      </c>
      <c r="O267">
        <v>1</v>
      </c>
      <c r="P267">
        <v>0</v>
      </c>
      <c r="Q267" t="s">
        <v>53</v>
      </c>
    </row>
    <row r="268" spans="1:17" x14ac:dyDescent="0.2">
      <c r="A268" s="92">
        <v>43729</v>
      </c>
      <c r="C268">
        <v>24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24</v>
      </c>
      <c r="J268" s="91">
        <v>1</v>
      </c>
      <c r="K268" s="91">
        <v>1</v>
      </c>
      <c r="L268">
        <v>0</v>
      </c>
      <c r="M268">
        <v>0</v>
      </c>
      <c r="N268">
        <v>0</v>
      </c>
      <c r="O268">
        <v>1</v>
      </c>
      <c r="P268">
        <v>0</v>
      </c>
      <c r="Q268" t="s">
        <v>53</v>
      </c>
    </row>
    <row r="269" spans="1:17" x14ac:dyDescent="0.2">
      <c r="A269" s="92">
        <v>43730</v>
      </c>
      <c r="C269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24</v>
      </c>
      <c r="J269" s="91">
        <v>1</v>
      </c>
      <c r="K269" s="91">
        <v>1</v>
      </c>
      <c r="L269">
        <v>0</v>
      </c>
      <c r="M269">
        <v>0</v>
      </c>
      <c r="N269">
        <v>0</v>
      </c>
      <c r="O269">
        <v>1</v>
      </c>
      <c r="P269">
        <v>0</v>
      </c>
      <c r="Q269" t="s">
        <v>53</v>
      </c>
    </row>
    <row r="270" spans="1:17" x14ac:dyDescent="0.2">
      <c r="A270" s="92">
        <v>43731</v>
      </c>
      <c r="C270">
        <v>24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24</v>
      </c>
      <c r="J270" s="91">
        <v>1</v>
      </c>
      <c r="K270" s="91">
        <v>1</v>
      </c>
      <c r="L270">
        <v>0</v>
      </c>
      <c r="M270">
        <v>0</v>
      </c>
      <c r="N270">
        <v>0</v>
      </c>
      <c r="O270">
        <v>1</v>
      </c>
      <c r="P270">
        <v>0</v>
      </c>
      <c r="Q270" t="s">
        <v>53</v>
      </c>
    </row>
    <row r="271" spans="1:17" x14ac:dyDescent="0.2">
      <c r="A271" s="92">
        <v>43732</v>
      </c>
      <c r="C271">
        <v>24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24</v>
      </c>
      <c r="J271" s="91">
        <v>1</v>
      </c>
      <c r="K271" s="91">
        <v>1</v>
      </c>
      <c r="L271">
        <v>0</v>
      </c>
      <c r="M271">
        <v>0</v>
      </c>
      <c r="N271">
        <v>0</v>
      </c>
      <c r="O271">
        <v>1</v>
      </c>
      <c r="P271">
        <v>0</v>
      </c>
      <c r="Q271" t="s">
        <v>53</v>
      </c>
    </row>
    <row r="272" spans="1:17" x14ac:dyDescent="0.2">
      <c r="A272" s="92">
        <v>43733</v>
      </c>
      <c r="C272">
        <v>24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24</v>
      </c>
      <c r="J272" s="91">
        <v>1</v>
      </c>
      <c r="K272" s="91">
        <v>1</v>
      </c>
      <c r="L272">
        <v>0</v>
      </c>
      <c r="M272">
        <v>0</v>
      </c>
      <c r="N272">
        <v>0</v>
      </c>
      <c r="O272">
        <v>1</v>
      </c>
      <c r="P272">
        <v>0</v>
      </c>
      <c r="Q272" t="s">
        <v>53</v>
      </c>
    </row>
    <row r="273" spans="1:17" x14ac:dyDescent="0.2">
      <c r="A273" s="92">
        <v>43734</v>
      </c>
      <c r="C273">
        <v>24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24</v>
      </c>
      <c r="J273" s="91">
        <v>1</v>
      </c>
      <c r="K273" s="91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 t="s">
        <v>53</v>
      </c>
    </row>
    <row r="274" spans="1:17" x14ac:dyDescent="0.2">
      <c r="A274" s="92">
        <v>43735</v>
      </c>
      <c r="C274">
        <v>24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24</v>
      </c>
      <c r="J274" s="91">
        <v>1</v>
      </c>
      <c r="K274" s="91">
        <v>1</v>
      </c>
      <c r="L274">
        <v>0</v>
      </c>
      <c r="M274">
        <v>0</v>
      </c>
      <c r="N274">
        <v>0</v>
      </c>
      <c r="O274">
        <v>1</v>
      </c>
      <c r="P274">
        <v>0</v>
      </c>
      <c r="Q274" t="s">
        <v>53</v>
      </c>
    </row>
    <row r="275" spans="1:17" x14ac:dyDescent="0.2">
      <c r="A275" s="92">
        <v>43736</v>
      </c>
      <c r="C275">
        <v>24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24</v>
      </c>
      <c r="J275" s="91">
        <v>1</v>
      </c>
      <c r="K275" s="91">
        <v>1</v>
      </c>
      <c r="L275">
        <v>0</v>
      </c>
      <c r="M275">
        <v>0</v>
      </c>
      <c r="N275">
        <v>0</v>
      </c>
      <c r="O275">
        <v>1</v>
      </c>
      <c r="P275">
        <v>0</v>
      </c>
      <c r="Q275" t="s">
        <v>53</v>
      </c>
    </row>
    <row r="276" spans="1:17" x14ac:dyDescent="0.2">
      <c r="A276" s="92">
        <v>43737</v>
      </c>
      <c r="C276">
        <v>24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24</v>
      </c>
      <c r="J276" s="91">
        <v>1</v>
      </c>
      <c r="K276" s="91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 t="s">
        <v>53</v>
      </c>
    </row>
    <row r="277" spans="1:17" x14ac:dyDescent="0.2">
      <c r="A277" s="92">
        <v>43738</v>
      </c>
      <c r="C277">
        <v>24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24</v>
      </c>
      <c r="J277" s="91">
        <v>1</v>
      </c>
      <c r="K277" s="91">
        <v>1</v>
      </c>
      <c r="L277">
        <v>0</v>
      </c>
      <c r="M277">
        <v>0</v>
      </c>
      <c r="N277">
        <v>0</v>
      </c>
      <c r="O277">
        <v>1</v>
      </c>
      <c r="P277">
        <v>0</v>
      </c>
      <c r="Q277" t="s">
        <v>53</v>
      </c>
    </row>
    <row r="278" spans="1:17" x14ac:dyDescent="0.2">
      <c r="A278" s="92">
        <v>43739</v>
      </c>
      <c r="C278">
        <v>24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24</v>
      </c>
      <c r="J278" s="91">
        <v>1</v>
      </c>
      <c r="K278" s="91">
        <v>1</v>
      </c>
      <c r="L278">
        <v>0</v>
      </c>
      <c r="M278">
        <v>0</v>
      </c>
      <c r="N278">
        <v>0</v>
      </c>
      <c r="O278">
        <v>1</v>
      </c>
      <c r="P278">
        <v>0</v>
      </c>
      <c r="Q278" t="s">
        <v>53</v>
      </c>
    </row>
    <row r="279" spans="1:17" x14ac:dyDescent="0.2">
      <c r="A279" s="92">
        <v>43740</v>
      </c>
      <c r="C279">
        <v>24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24</v>
      </c>
      <c r="J279" s="91">
        <v>1</v>
      </c>
      <c r="K279" s="91">
        <v>1</v>
      </c>
      <c r="L279">
        <v>0</v>
      </c>
      <c r="M279">
        <v>0</v>
      </c>
      <c r="N279">
        <v>0</v>
      </c>
      <c r="O279">
        <v>1</v>
      </c>
      <c r="P279">
        <v>0</v>
      </c>
      <c r="Q279" t="s">
        <v>53</v>
      </c>
    </row>
    <row r="280" spans="1:17" x14ac:dyDescent="0.2">
      <c r="A280" s="92">
        <v>43741</v>
      </c>
      <c r="C280">
        <v>24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24</v>
      </c>
      <c r="J280" s="91">
        <v>1</v>
      </c>
      <c r="K280" s="91">
        <v>1</v>
      </c>
      <c r="L280">
        <v>0</v>
      </c>
      <c r="M280">
        <v>0</v>
      </c>
      <c r="N280">
        <v>0</v>
      </c>
      <c r="O280">
        <v>1</v>
      </c>
      <c r="P280">
        <v>0</v>
      </c>
      <c r="Q280" t="s">
        <v>53</v>
      </c>
    </row>
    <row r="281" spans="1:17" x14ac:dyDescent="0.2">
      <c r="A281" s="92">
        <v>43742</v>
      </c>
      <c r="C281">
        <v>24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24</v>
      </c>
      <c r="J281" s="91">
        <v>1</v>
      </c>
      <c r="K281" s="91">
        <v>1</v>
      </c>
      <c r="L281">
        <v>0</v>
      </c>
      <c r="M281">
        <v>0</v>
      </c>
      <c r="N281">
        <v>0</v>
      </c>
      <c r="O281">
        <v>1</v>
      </c>
      <c r="P281">
        <v>0</v>
      </c>
      <c r="Q281" t="s">
        <v>53</v>
      </c>
    </row>
    <row r="282" spans="1:17" x14ac:dyDescent="0.2">
      <c r="A282" s="92">
        <v>43743</v>
      </c>
      <c r="C282">
        <v>24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24</v>
      </c>
      <c r="J282" s="91">
        <v>1</v>
      </c>
      <c r="K282" s="91">
        <v>1</v>
      </c>
      <c r="L282">
        <v>0</v>
      </c>
      <c r="M282">
        <v>0</v>
      </c>
      <c r="N282">
        <v>0</v>
      </c>
      <c r="O282">
        <v>1</v>
      </c>
      <c r="P282">
        <v>0</v>
      </c>
      <c r="Q282" t="s">
        <v>53</v>
      </c>
    </row>
    <row r="283" spans="1:17" x14ac:dyDescent="0.2">
      <c r="A283" s="92">
        <v>43744</v>
      </c>
      <c r="C283">
        <v>24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24</v>
      </c>
      <c r="J283" s="91">
        <v>1</v>
      </c>
      <c r="K283" s="91">
        <v>1</v>
      </c>
      <c r="L283">
        <v>0</v>
      </c>
      <c r="M283">
        <v>0</v>
      </c>
      <c r="N283">
        <v>0</v>
      </c>
      <c r="O283">
        <v>1</v>
      </c>
      <c r="P283">
        <v>0</v>
      </c>
      <c r="Q283" t="s">
        <v>53</v>
      </c>
    </row>
    <row r="284" spans="1:17" x14ac:dyDescent="0.2">
      <c r="A284" s="92">
        <v>43745</v>
      </c>
      <c r="C284">
        <v>24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24</v>
      </c>
      <c r="J284" s="91">
        <v>1</v>
      </c>
      <c r="K284" s="91">
        <v>1</v>
      </c>
      <c r="L284">
        <v>0</v>
      </c>
      <c r="M284">
        <v>0</v>
      </c>
      <c r="N284">
        <v>0</v>
      </c>
      <c r="O284">
        <v>1</v>
      </c>
      <c r="P284">
        <v>0</v>
      </c>
      <c r="Q284" t="s">
        <v>53</v>
      </c>
    </row>
    <row r="285" spans="1:17" x14ac:dyDescent="0.2">
      <c r="A285" s="92">
        <v>43746</v>
      </c>
      <c r="C285">
        <v>24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24</v>
      </c>
      <c r="J285" s="91">
        <v>1</v>
      </c>
      <c r="K285" s="91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 t="s">
        <v>53</v>
      </c>
    </row>
    <row r="286" spans="1:17" x14ac:dyDescent="0.2">
      <c r="A286" s="92">
        <v>43747</v>
      </c>
      <c r="C286">
        <v>24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24</v>
      </c>
      <c r="J286" s="91">
        <v>1</v>
      </c>
      <c r="K286" s="91">
        <v>1</v>
      </c>
      <c r="L286">
        <v>0</v>
      </c>
      <c r="M286">
        <v>0</v>
      </c>
      <c r="N286">
        <v>0</v>
      </c>
      <c r="O286">
        <v>1</v>
      </c>
      <c r="P286">
        <v>0</v>
      </c>
      <c r="Q286" t="s">
        <v>53</v>
      </c>
    </row>
    <row r="287" spans="1:17" x14ac:dyDescent="0.2">
      <c r="A287" s="92">
        <v>43748</v>
      </c>
      <c r="C287">
        <v>24</v>
      </c>
      <c r="D287">
        <v>13.12</v>
      </c>
      <c r="E287">
        <v>0</v>
      </c>
      <c r="F287">
        <v>0</v>
      </c>
      <c r="G287">
        <v>0</v>
      </c>
      <c r="H287">
        <v>13.12</v>
      </c>
      <c r="I287">
        <v>10.88</v>
      </c>
      <c r="J287" s="91">
        <v>0.45333333333333337</v>
      </c>
      <c r="K287" s="91">
        <v>0.45333333333333337</v>
      </c>
      <c r="L287">
        <v>0</v>
      </c>
      <c r="M287">
        <v>0</v>
      </c>
      <c r="N287">
        <v>0</v>
      </c>
      <c r="O287">
        <v>1</v>
      </c>
      <c r="P287">
        <v>0</v>
      </c>
      <c r="Q287" t="s">
        <v>68</v>
      </c>
    </row>
    <row r="288" spans="1:17" x14ac:dyDescent="0.2">
      <c r="A288" s="92">
        <v>43749</v>
      </c>
      <c r="C288">
        <v>24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24</v>
      </c>
      <c r="J288" s="91">
        <v>1</v>
      </c>
      <c r="K288" s="91">
        <v>1</v>
      </c>
      <c r="L288">
        <v>0</v>
      </c>
      <c r="M288">
        <v>0</v>
      </c>
      <c r="N288">
        <v>0</v>
      </c>
      <c r="O288">
        <v>1</v>
      </c>
      <c r="P288">
        <v>0</v>
      </c>
      <c r="Q288" t="s">
        <v>53</v>
      </c>
    </row>
    <row r="289" spans="1:17" x14ac:dyDescent="0.2">
      <c r="A289" s="92">
        <v>43750</v>
      </c>
      <c r="C289">
        <v>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24</v>
      </c>
      <c r="J289" s="91">
        <v>1</v>
      </c>
      <c r="K289" s="91">
        <v>1</v>
      </c>
      <c r="L289">
        <v>0</v>
      </c>
      <c r="M289">
        <v>0</v>
      </c>
      <c r="N289">
        <v>0</v>
      </c>
      <c r="O289">
        <v>1</v>
      </c>
      <c r="P289">
        <v>0</v>
      </c>
      <c r="Q289" t="s">
        <v>53</v>
      </c>
    </row>
    <row r="290" spans="1:17" x14ac:dyDescent="0.2">
      <c r="A290" s="92">
        <v>43751</v>
      </c>
      <c r="C290">
        <v>24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24</v>
      </c>
      <c r="J290" s="91">
        <v>1</v>
      </c>
      <c r="K290" s="91">
        <v>1</v>
      </c>
      <c r="L290">
        <v>0</v>
      </c>
      <c r="M290">
        <v>0</v>
      </c>
      <c r="N290">
        <v>0</v>
      </c>
      <c r="O290">
        <v>1</v>
      </c>
      <c r="P290">
        <v>0</v>
      </c>
      <c r="Q290" t="s">
        <v>53</v>
      </c>
    </row>
    <row r="291" spans="1:17" x14ac:dyDescent="0.2">
      <c r="A291" s="92">
        <v>43752</v>
      </c>
      <c r="C291">
        <v>24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24</v>
      </c>
      <c r="J291" s="91">
        <v>1</v>
      </c>
      <c r="K291" s="91">
        <v>1</v>
      </c>
      <c r="L291">
        <v>0</v>
      </c>
      <c r="M291">
        <v>0</v>
      </c>
      <c r="N291">
        <v>0</v>
      </c>
      <c r="O291">
        <v>1</v>
      </c>
      <c r="P291">
        <v>0</v>
      </c>
      <c r="Q291" t="s">
        <v>53</v>
      </c>
    </row>
    <row r="292" spans="1:17" x14ac:dyDescent="0.2">
      <c r="A292" s="92">
        <v>43753</v>
      </c>
      <c r="C292">
        <v>24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24</v>
      </c>
      <c r="J292" s="91">
        <v>1</v>
      </c>
      <c r="K292" s="91">
        <v>1</v>
      </c>
      <c r="L292">
        <v>0</v>
      </c>
      <c r="M292">
        <v>0</v>
      </c>
      <c r="N292">
        <v>0</v>
      </c>
      <c r="O292">
        <v>1</v>
      </c>
      <c r="P292">
        <v>0</v>
      </c>
      <c r="Q292" t="s">
        <v>53</v>
      </c>
    </row>
    <row r="293" spans="1:17" x14ac:dyDescent="0.2">
      <c r="A293" s="92">
        <v>43754</v>
      </c>
      <c r="C293">
        <v>24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24</v>
      </c>
      <c r="J293" s="91">
        <v>1</v>
      </c>
      <c r="K293" s="91">
        <v>1</v>
      </c>
      <c r="L293">
        <v>0</v>
      </c>
      <c r="M293">
        <v>0</v>
      </c>
      <c r="N293">
        <v>0</v>
      </c>
      <c r="O293">
        <v>1</v>
      </c>
      <c r="P293">
        <v>0</v>
      </c>
      <c r="Q293" t="s">
        <v>53</v>
      </c>
    </row>
    <row r="294" spans="1:17" x14ac:dyDescent="0.2">
      <c r="A294" s="92">
        <v>43755</v>
      </c>
      <c r="C294">
        <v>24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24</v>
      </c>
      <c r="J294" s="91">
        <v>1</v>
      </c>
      <c r="K294" s="91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 t="s">
        <v>53</v>
      </c>
    </row>
    <row r="295" spans="1:17" x14ac:dyDescent="0.2">
      <c r="A295" s="92">
        <v>43756</v>
      </c>
      <c r="C295">
        <v>24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24</v>
      </c>
      <c r="J295" s="91">
        <v>1</v>
      </c>
      <c r="K295" s="91">
        <v>1</v>
      </c>
      <c r="L295">
        <v>0</v>
      </c>
      <c r="M295">
        <v>0</v>
      </c>
      <c r="N295">
        <v>0</v>
      </c>
      <c r="O295">
        <v>1</v>
      </c>
      <c r="P295">
        <v>0</v>
      </c>
      <c r="Q295" t="s">
        <v>53</v>
      </c>
    </row>
    <row r="296" spans="1:17" x14ac:dyDescent="0.2">
      <c r="A296" s="92">
        <v>43757</v>
      </c>
      <c r="C296">
        <v>24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24</v>
      </c>
      <c r="J296" s="91">
        <v>1</v>
      </c>
      <c r="K296" s="91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 t="s">
        <v>53</v>
      </c>
    </row>
    <row r="297" spans="1:17" x14ac:dyDescent="0.2">
      <c r="A297" s="92">
        <v>43758</v>
      </c>
      <c r="C297">
        <v>24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24</v>
      </c>
      <c r="J297" s="91">
        <v>1</v>
      </c>
      <c r="K297" s="91">
        <v>1</v>
      </c>
      <c r="L297">
        <v>0</v>
      </c>
      <c r="M297">
        <v>0</v>
      </c>
      <c r="N297">
        <v>0</v>
      </c>
      <c r="O297">
        <v>1</v>
      </c>
      <c r="P297">
        <v>0</v>
      </c>
      <c r="Q297" t="s">
        <v>53</v>
      </c>
    </row>
    <row r="298" spans="1:17" x14ac:dyDescent="0.2">
      <c r="A298" s="92">
        <v>43759</v>
      </c>
      <c r="C298">
        <v>24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24</v>
      </c>
      <c r="J298" s="91">
        <v>1</v>
      </c>
      <c r="K298" s="91">
        <v>1</v>
      </c>
      <c r="L298">
        <v>0</v>
      </c>
      <c r="M298">
        <v>0</v>
      </c>
      <c r="N298">
        <v>0</v>
      </c>
      <c r="O298">
        <v>1</v>
      </c>
      <c r="P298">
        <v>0</v>
      </c>
      <c r="Q298" t="s">
        <v>53</v>
      </c>
    </row>
    <row r="299" spans="1:17" x14ac:dyDescent="0.2">
      <c r="A299" s="92">
        <v>43760</v>
      </c>
      <c r="C299">
        <v>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24</v>
      </c>
      <c r="J299" s="91">
        <v>1</v>
      </c>
      <c r="K299" s="91">
        <v>1</v>
      </c>
      <c r="L299">
        <v>0</v>
      </c>
      <c r="M299">
        <v>0</v>
      </c>
      <c r="N299">
        <v>0</v>
      </c>
      <c r="O299">
        <v>1</v>
      </c>
      <c r="P299">
        <v>0</v>
      </c>
      <c r="Q299" t="s">
        <v>53</v>
      </c>
    </row>
    <row r="300" spans="1:17" x14ac:dyDescent="0.2">
      <c r="A300" s="92">
        <v>43761</v>
      </c>
      <c r="C300">
        <v>24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24</v>
      </c>
      <c r="J300" s="91">
        <v>1</v>
      </c>
      <c r="K300" s="91">
        <v>1</v>
      </c>
      <c r="L300">
        <v>0</v>
      </c>
      <c r="M300">
        <v>0</v>
      </c>
      <c r="N300">
        <v>0</v>
      </c>
      <c r="O300">
        <v>1</v>
      </c>
      <c r="P300">
        <v>0</v>
      </c>
      <c r="Q300" t="s">
        <v>53</v>
      </c>
    </row>
    <row r="301" spans="1:17" x14ac:dyDescent="0.2">
      <c r="A301" s="92">
        <v>43762</v>
      </c>
      <c r="C301">
        <v>24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24</v>
      </c>
      <c r="J301" s="91">
        <v>1</v>
      </c>
      <c r="K301" s="91">
        <v>1</v>
      </c>
      <c r="L301">
        <v>0</v>
      </c>
      <c r="M301">
        <v>0</v>
      </c>
      <c r="N301">
        <v>0</v>
      </c>
      <c r="O301">
        <v>1</v>
      </c>
      <c r="P301">
        <v>0</v>
      </c>
      <c r="Q301" t="s">
        <v>53</v>
      </c>
    </row>
    <row r="302" spans="1:17" x14ac:dyDescent="0.2">
      <c r="A302" s="92">
        <v>43763</v>
      </c>
      <c r="C302">
        <v>24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24</v>
      </c>
      <c r="J302" s="91">
        <v>1</v>
      </c>
      <c r="K302" s="91">
        <v>1</v>
      </c>
      <c r="L302">
        <v>0</v>
      </c>
      <c r="M302">
        <v>0</v>
      </c>
      <c r="N302">
        <v>0</v>
      </c>
      <c r="O302">
        <v>1</v>
      </c>
      <c r="P302">
        <v>0</v>
      </c>
      <c r="Q302" t="s">
        <v>53</v>
      </c>
    </row>
    <row r="303" spans="1:17" x14ac:dyDescent="0.2">
      <c r="A303" s="92">
        <v>43764</v>
      </c>
      <c r="C303">
        <v>24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24</v>
      </c>
      <c r="J303" s="91">
        <v>1</v>
      </c>
      <c r="K303" s="91">
        <v>1</v>
      </c>
      <c r="L303">
        <v>0</v>
      </c>
      <c r="M303">
        <v>0</v>
      </c>
      <c r="N303">
        <v>0</v>
      </c>
      <c r="O303">
        <v>1</v>
      </c>
      <c r="P303">
        <v>0</v>
      </c>
      <c r="Q303" t="s">
        <v>53</v>
      </c>
    </row>
    <row r="304" spans="1:17" x14ac:dyDescent="0.2">
      <c r="A304" s="92">
        <v>43765</v>
      </c>
      <c r="C304">
        <v>24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24</v>
      </c>
      <c r="J304" s="91">
        <v>1</v>
      </c>
      <c r="K304" s="91">
        <v>1</v>
      </c>
      <c r="L304">
        <v>0</v>
      </c>
      <c r="M304">
        <v>0</v>
      </c>
      <c r="N304">
        <v>0</v>
      </c>
      <c r="O304">
        <v>1</v>
      </c>
      <c r="P304">
        <v>0</v>
      </c>
      <c r="Q304" t="s">
        <v>53</v>
      </c>
    </row>
    <row r="305" spans="1:17" x14ac:dyDescent="0.2">
      <c r="A305" s="92">
        <v>43766</v>
      </c>
      <c r="C305">
        <v>24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24</v>
      </c>
      <c r="J305" s="91">
        <v>1</v>
      </c>
      <c r="K305" s="91">
        <v>1</v>
      </c>
      <c r="L305">
        <v>0</v>
      </c>
      <c r="M305">
        <v>0</v>
      </c>
      <c r="N305">
        <v>0</v>
      </c>
      <c r="O305">
        <v>1</v>
      </c>
      <c r="P305">
        <v>0</v>
      </c>
      <c r="Q305" t="s">
        <v>53</v>
      </c>
    </row>
    <row r="306" spans="1:17" x14ac:dyDescent="0.2">
      <c r="A306" s="92">
        <v>43767</v>
      </c>
      <c r="C306">
        <v>24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24</v>
      </c>
      <c r="J306" s="91">
        <v>1</v>
      </c>
      <c r="K306" s="91">
        <v>1</v>
      </c>
      <c r="L306">
        <v>0</v>
      </c>
      <c r="M306">
        <v>0</v>
      </c>
      <c r="N306">
        <v>0</v>
      </c>
      <c r="O306">
        <v>1</v>
      </c>
      <c r="P306">
        <v>0</v>
      </c>
      <c r="Q306" t="s">
        <v>53</v>
      </c>
    </row>
    <row r="307" spans="1:17" x14ac:dyDescent="0.2">
      <c r="A307" s="92">
        <v>43768</v>
      </c>
      <c r="C307">
        <v>24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24</v>
      </c>
      <c r="J307" s="91">
        <v>1</v>
      </c>
      <c r="K307" s="91">
        <v>1</v>
      </c>
      <c r="L307">
        <v>0</v>
      </c>
      <c r="M307">
        <v>0</v>
      </c>
      <c r="N307">
        <v>0</v>
      </c>
      <c r="O307">
        <v>1</v>
      </c>
      <c r="P307">
        <v>0</v>
      </c>
      <c r="Q307" t="s">
        <v>53</v>
      </c>
    </row>
    <row r="308" spans="1:17" x14ac:dyDescent="0.2">
      <c r="A308" s="92">
        <v>43769</v>
      </c>
      <c r="C308">
        <v>24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24</v>
      </c>
      <c r="J308" s="91">
        <v>1</v>
      </c>
      <c r="K308" s="91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 t="s">
        <v>53</v>
      </c>
    </row>
    <row r="309" spans="1:17" x14ac:dyDescent="0.2">
      <c r="A309" s="92">
        <v>43770</v>
      </c>
      <c r="C309">
        <v>24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24</v>
      </c>
      <c r="J309" s="91">
        <v>1</v>
      </c>
      <c r="K309" s="91">
        <v>1</v>
      </c>
      <c r="L309">
        <v>0</v>
      </c>
      <c r="M309">
        <v>0</v>
      </c>
      <c r="N309">
        <v>0</v>
      </c>
      <c r="O309">
        <v>1</v>
      </c>
      <c r="P309">
        <v>0</v>
      </c>
      <c r="Q309" t="s">
        <v>53</v>
      </c>
    </row>
    <row r="310" spans="1:17" x14ac:dyDescent="0.2">
      <c r="A310" s="92">
        <v>43771</v>
      </c>
      <c r="C310">
        <v>24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24</v>
      </c>
      <c r="J310" s="91">
        <v>1</v>
      </c>
      <c r="K310" s="91">
        <v>1</v>
      </c>
      <c r="L310">
        <v>0</v>
      </c>
      <c r="M310">
        <v>0</v>
      </c>
      <c r="N310">
        <v>0</v>
      </c>
      <c r="O310">
        <v>1</v>
      </c>
      <c r="P310">
        <v>0</v>
      </c>
      <c r="Q310" t="s">
        <v>53</v>
      </c>
    </row>
    <row r="311" spans="1:17" x14ac:dyDescent="0.2">
      <c r="A311" s="92">
        <v>43772</v>
      </c>
      <c r="C311">
        <v>24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24</v>
      </c>
      <c r="J311" s="91">
        <v>1</v>
      </c>
      <c r="K311" s="91">
        <v>1</v>
      </c>
      <c r="L311">
        <v>0</v>
      </c>
      <c r="M311">
        <v>0</v>
      </c>
      <c r="N311">
        <v>0</v>
      </c>
      <c r="O311">
        <v>1</v>
      </c>
      <c r="P311">
        <v>0</v>
      </c>
      <c r="Q311" t="s">
        <v>53</v>
      </c>
    </row>
    <row r="312" spans="1:17" x14ac:dyDescent="0.2">
      <c r="A312" s="92">
        <v>43773</v>
      </c>
      <c r="C312">
        <v>24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24</v>
      </c>
      <c r="J312" s="91">
        <v>1</v>
      </c>
      <c r="K312" s="91">
        <v>1</v>
      </c>
      <c r="L312">
        <v>0</v>
      </c>
      <c r="M312">
        <v>0</v>
      </c>
      <c r="N312">
        <v>0</v>
      </c>
      <c r="O312">
        <v>1</v>
      </c>
      <c r="P312">
        <v>0</v>
      </c>
      <c r="Q312" t="s">
        <v>53</v>
      </c>
    </row>
    <row r="313" spans="1:17" x14ac:dyDescent="0.2">
      <c r="A313" s="92">
        <v>43774</v>
      </c>
      <c r="C313">
        <v>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24</v>
      </c>
      <c r="J313" s="91">
        <v>1</v>
      </c>
      <c r="K313" s="91">
        <v>1</v>
      </c>
      <c r="L313">
        <v>0</v>
      </c>
      <c r="M313">
        <v>0</v>
      </c>
      <c r="N313">
        <v>0</v>
      </c>
      <c r="O313">
        <v>1</v>
      </c>
      <c r="P313">
        <v>0</v>
      </c>
      <c r="Q313" t="s">
        <v>53</v>
      </c>
    </row>
    <row r="314" spans="1:17" x14ac:dyDescent="0.2">
      <c r="A314" s="92">
        <v>43775</v>
      </c>
      <c r="C314">
        <v>24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24</v>
      </c>
      <c r="J314" s="91">
        <v>1</v>
      </c>
      <c r="K314" s="91">
        <v>1</v>
      </c>
      <c r="L314">
        <v>0</v>
      </c>
      <c r="M314">
        <v>0</v>
      </c>
      <c r="N314">
        <v>0</v>
      </c>
      <c r="O314">
        <v>1</v>
      </c>
      <c r="P314">
        <v>0</v>
      </c>
      <c r="Q314" t="s">
        <v>53</v>
      </c>
    </row>
    <row r="315" spans="1:17" x14ac:dyDescent="0.2">
      <c r="A315" s="92">
        <v>43776</v>
      </c>
      <c r="C315">
        <v>24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24</v>
      </c>
      <c r="J315" s="91">
        <v>1</v>
      </c>
      <c r="K315" s="91">
        <v>1</v>
      </c>
      <c r="L315">
        <v>0</v>
      </c>
      <c r="M315">
        <v>0</v>
      </c>
      <c r="N315">
        <v>0</v>
      </c>
      <c r="O315">
        <v>1</v>
      </c>
      <c r="P315">
        <v>0</v>
      </c>
      <c r="Q315" t="s">
        <v>53</v>
      </c>
    </row>
    <row r="316" spans="1:17" x14ac:dyDescent="0.2">
      <c r="A316" s="92">
        <v>43777</v>
      </c>
      <c r="C316">
        <v>24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24</v>
      </c>
      <c r="J316" s="91">
        <v>1</v>
      </c>
      <c r="K316" s="91">
        <v>1</v>
      </c>
      <c r="L316">
        <v>0</v>
      </c>
      <c r="M316">
        <v>0</v>
      </c>
      <c r="N316">
        <v>0</v>
      </c>
      <c r="O316">
        <v>1</v>
      </c>
      <c r="P316">
        <v>0</v>
      </c>
      <c r="Q316" t="s">
        <v>53</v>
      </c>
    </row>
    <row r="317" spans="1:17" x14ac:dyDescent="0.2">
      <c r="A317" s="92">
        <v>43778</v>
      </c>
      <c r="C317">
        <v>24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24</v>
      </c>
      <c r="J317" s="91">
        <v>1</v>
      </c>
      <c r="K317" s="91">
        <v>1</v>
      </c>
      <c r="L317">
        <v>0</v>
      </c>
      <c r="M317">
        <v>0</v>
      </c>
      <c r="N317">
        <v>0</v>
      </c>
      <c r="O317">
        <v>1</v>
      </c>
      <c r="P317">
        <v>0</v>
      </c>
      <c r="Q317" t="s">
        <v>53</v>
      </c>
    </row>
    <row r="318" spans="1:17" x14ac:dyDescent="0.2">
      <c r="A318" s="92">
        <v>43779</v>
      </c>
      <c r="C318">
        <v>24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24</v>
      </c>
      <c r="J318" s="91">
        <v>1</v>
      </c>
      <c r="K318" s="91">
        <v>1</v>
      </c>
      <c r="L318">
        <v>0</v>
      </c>
      <c r="M318">
        <v>0</v>
      </c>
      <c r="N318">
        <v>0</v>
      </c>
      <c r="O318">
        <v>1</v>
      </c>
      <c r="P318">
        <v>0</v>
      </c>
      <c r="Q318" t="s">
        <v>53</v>
      </c>
    </row>
    <row r="319" spans="1:17" x14ac:dyDescent="0.2">
      <c r="A319" s="92">
        <v>43780</v>
      </c>
      <c r="C319">
        <v>24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24</v>
      </c>
      <c r="J319" s="91">
        <v>1</v>
      </c>
      <c r="K319" s="91">
        <v>1</v>
      </c>
      <c r="L319">
        <v>0</v>
      </c>
      <c r="M319">
        <v>0</v>
      </c>
      <c r="N319">
        <v>0</v>
      </c>
      <c r="O319">
        <v>1</v>
      </c>
      <c r="P319">
        <v>0</v>
      </c>
      <c r="Q319" t="s">
        <v>53</v>
      </c>
    </row>
    <row r="320" spans="1:17" x14ac:dyDescent="0.2">
      <c r="A320" s="92">
        <v>43781</v>
      </c>
      <c r="C320">
        <v>24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24</v>
      </c>
      <c r="J320" s="91">
        <v>1</v>
      </c>
      <c r="K320" s="91">
        <v>1</v>
      </c>
      <c r="L320">
        <v>0</v>
      </c>
      <c r="M320">
        <v>0</v>
      </c>
      <c r="N320">
        <v>0</v>
      </c>
      <c r="O320">
        <v>1</v>
      </c>
      <c r="P320">
        <v>0</v>
      </c>
      <c r="Q320" t="s">
        <v>53</v>
      </c>
    </row>
    <row r="321" spans="1:17" x14ac:dyDescent="0.2">
      <c r="A321" s="92">
        <v>43782</v>
      </c>
      <c r="C321">
        <v>24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24</v>
      </c>
      <c r="J321" s="91">
        <v>1</v>
      </c>
      <c r="K321" s="91">
        <v>1</v>
      </c>
      <c r="L321">
        <v>0</v>
      </c>
      <c r="M321">
        <v>0</v>
      </c>
      <c r="N321">
        <v>0</v>
      </c>
      <c r="O321">
        <v>1</v>
      </c>
      <c r="P321">
        <v>0</v>
      </c>
      <c r="Q321" t="s">
        <v>53</v>
      </c>
    </row>
    <row r="322" spans="1:17" x14ac:dyDescent="0.2">
      <c r="A322" s="92">
        <v>43783</v>
      </c>
      <c r="C322">
        <v>24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24</v>
      </c>
      <c r="J322" s="91">
        <v>1</v>
      </c>
      <c r="K322" s="91">
        <v>1</v>
      </c>
      <c r="L322">
        <v>0</v>
      </c>
      <c r="M322">
        <v>0</v>
      </c>
      <c r="N322">
        <v>0</v>
      </c>
      <c r="O322">
        <v>1</v>
      </c>
      <c r="P322">
        <v>0</v>
      </c>
      <c r="Q322" t="s">
        <v>53</v>
      </c>
    </row>
    <row r="323" spans="1:17" x14ac:dyDescent="0.2">
      <c r="A323" s="92">
        <v>43784</v>
      </c>
      <c r="C323">
        <v>24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24</v>
      </c>
      <c r="J323" s="91">
        <v>1</v>
      </c>
      <c r="K323" s="91">
        <v>1</v>
      </c>
      <c r="L323">
        <v>0</v>
      </c>
      <c r="M323">
        <v>0</v>
      </c>
      <c r="N323">
        <v>0</v>
      </c>
      <c r="O323">
        <v>1</v>
      </c>
      <c r="P323">
        <v>0</v>
      </c>
      <c r="Q323" t="s">
        <v>53</v>
      </c>
    </row>
    <row r="324" spans="1:17" x14ac:dyDescent="0.2">
      <c r="A324" s="92">
        <v>43785</v>
      </c>
      <c r="C324">
        <v>24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24</v>
      </c>
      <c r="J324" s="91">
        <v>1</v>
      </c>
      <c r="K324" s="91">
        <v>1</v>
      </c>
      <c r="L324">
        <v>0</v>
      </c>
      <c r="M324">
        <v>0</v>
      </c>
      <c r="N324">
        <v>0</v>
      </c>
      <c r="O324">
        <v>1</v>
      </c>
      <c r="P324">
        <v>0</v>
      </c>
      <c r="Q324" t="s">
        <v>53</v>
      </c>
    </row>
    <row r="325" spans="1:17" x14ac:dyDescent="0.2">
      <c r="A325" s="92">
        <v>43786</v>
      </c>
      <c r="C325">
        <v>24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24</v>
      </c>
      <c r="J325" s="91">
        <v>1</v>
      </c>
      <c r="K325" s="91">
        <v>1</v>
      </c>
      <c r="L325">
        <v>0</v>
      </c>
      <c r="M325">
        <v>0</v>
      </c>
      <c r="N325">
        <v>0</v>
      </c>
      <c r="O325">
        <v>1</v>
      </c>
      <c r="P325">
        <v>0</v>
      </c>
      <c r="Q325" t="s">
        <v>53</v>
      </c>
    </row>
    <row r="326" spans="1:17" x14ac:dyDescent="0.2">
      <c r="A326" s="92">
        <v>43787</v>
      </c>
      <c r="C326">
        <v>24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24</v>
      </c>
      <c r="J326" s="91">
        <v>1</v>
      </c>
      <c r="K326" s="91">
        <v>1</v>
      </c>
      <c r="L326">
        <v>0</v>
      </c>
      <c r="M326">
        <v>0</v>
      </c>
      <c r="N326">
        <v>0</v>
      </c>
      <c r="O326">
        <v>1</v>
      </c>
      <c r="P326">
        <v>0</v>
      </c>
      <c r="Q326" t="s">
        <v>53</v>
      </c>
    </row>
    <row r="327" spans="1:17" x14ac:dyDescent="0.2">
      <c r="A327" s="92">
        <v>43788</v>
      </c>
      <c r="C327">
        <v>24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24</v>
      </c>
      <c r="J327" s="91">
        <v>1</v>
      </c>
      <c r="K327" s="91">
        <v>1</v>
      </c>
      <c r="L327">
        <v>0</v>
      </c>
      <c r="M327">
        <v>0</v>
      </c>
      <c r="N327">
        <v>0</v>
      </c>
      <c r="O327">
        <v>1</v>
      </c>
      <c r="P327">
        <v>0</v>
      </c>
      <c r="Q327" t="s">
        <v>53</v>
      </c>
    </row>
    <row r="328" spans="1:17" x14ac:dyDescent="0.2">
      <c r="A328" s="92">
        <v>43789</v>
      </c>
      <c r="C328">
        <v>24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24</v>
      </c>
      <c r="J328" s="91">
        <v>1</v>
      </c>
      <c r="K328" s="91">
        <v>1</v>
      </c>
      <c r="L328">
        <v>0</v>
      </c>
      <c r="M328">
        <v>0</v>
      </c>
      <c r="N328">
        <v>0</v>
      </c>
      <c r="O328">
        <v>1</v>
      </c>
      <c r="P328">
        <v>0</v>
      </c>
      <c r="Q328" t="s">
        <v>53</v>
      </c>
    </row>
    <row r="329" spans="1:17" x14ac:dyDescent="0.2">
      <c r="A329" s="92">
        <v>43790</v>
      </c>
      <c r="C329">
        <v>24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24</v>
      </c>
      <c r="J329" s="91">
        <v>1</v>
      </c>
      <c r="K329" s="91">
        <v>1</v>
      </c>
      <c r="L329">
        <v>0</v>
      </c>
      <c r="M329">
        <v>0</v>
      </c>
      <c r="N329">
        <v>0</v>
      </c>
      <c r="O329">
        <v>1</v>
      </c>
      <c r="P329">
        <v>0</v>
      </c>
      <c r="Q329" t="s">
        <v>53</v>
      </c>
    </row>
    <row r="330" spans="1:17" x14ac:dyDescent="0.2">
      <c r="A330" s="92">
        <v>43791</v>
      </c>
      <c r="C330">
        <v>24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24</v>
      </c>
      <c r="J330" s="91">
        <v>1</v>
      </c>
      <c r="K330" s="91">
        <v>1</v>
      </c>
      <c r="L330">
        <v>0</v>
      </c>
      <c r="M330">
        <v>0</v>
      </c>
      <c r="N330">
        <v>0</v>
      </c>
      <c r="O330">
        <v>1</v>
      </c>
      <c r="P330">
        <v>0</v>
      </c>
      <c r="Q330" t="s">
        <v>53</v>
      </c>
    </row>
    <row r="331" spans="1:17" x14ac:dyDescent="0.2">
      <c r="A331" s="92">
        <v>43792</v>
      </c>
      <c r="C331">
        <v>24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24</v>
      </c>
      <c r="J331" s="91">
        <v>1</v>
      </c>
      <c r="K331" s="91">
        <v>1</v>
      </c>
      <c r="L331">
        <v>0</v>
      </c>
      <c r="M331">
        <v>0</v>
      </c>
      <c r="N331">
        <v>0</v>
      </c>
      <c r="O331">
        <v>1</v>
      </c>
      <c r="P331">
        <v>0</v>
      </c>
      <c r="Q331" t="s">
        <v>53</v>
      </c>
    </row>
    <row r="332" spans="1:17" x14ac:dyDescent="0.2">
      <c r="A332" s="92">
        <v>43793</v>
      </c>
      <c r="C332">
        <v>24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24</v>
      </c>
      <c r="J332" s="91">
        <v>1</v>
      </c>
      <c r="K332" s="91">
        <v>1</v>
      </c>
      <c r="L332">
        <v>0</v>
      </c>
      <c r="M332">
        <v>0</v>
      </c>
      <c r="N332">
        <v>0</v>
      </c>
      <c r="O332">
        <v>1</v>
      </c>
      <c r="P332">
        <v>0</v>
      </c>
      <c r="Q332" t="s">
        <v>53</v>
      </c>
    </row>
    <row r="333" spans="1:17" x14ac:dyDescent="0.2">
      <c r="A333" s="92">
        <v>43794</v>
      </c>
      <c r="C333">
        <v>24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24</v>
      </c>
      <c r="J333" s="91">
        <v>1</v>
      </c>
      <c r="K333" s="91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 t="s">
        <v>53</v>
      </c>
    </row>
    <row r="334" spans="1:17" x14ac:dyDescent="0.2">
      <c r="A334" s="92">
        <v>43795</v>
      </c>
      <c r="C334">
        <v>24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24</v>
      </c>
      <c r="J334" s="91">
        <v>1</v>
      </c>
      <c r="K334" s="91">
        <v>1</v>
      </c>
      <c r="L334">
        <v>0</v>
      </c>
      <c r="M334">
        <v>0</v>
      </c>
      <c r="N334">
        <v>0</v>
      </c>
      <c r="O334">
        <v>1</v>
      </c>
      <c r="P334">
        <v>0</v>
      </c>
      <c r="Q334" t="s">
        <v>53</v>
      </c>
    </row>
    <row r="335" spans="1:17" x14ac:dyDescent="0.2">
      <c r="A335" s="92">
        <v>43796</v>
      </c>
      <c r="C335">
        <v>24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24</v>
      </c>
      <c r="J335" s="91">
        <v>1</v>
      </c>
      <c r="K335" s="91">
        <v>1</v>
      </c>
      <c r="L335">
        <v>0</v>
      </c>
      <c r="M335">
        <v>0</v>
      </c>
      <c r="N335">
        <v>0</v>
      </c>
      <c r="O335">
        <v>1</v>
      </c>
      <c r="P335">
        <v>0</v>
      </c>
      <c r="Q335" t="s">
        <v>53</v>
      </c>
    </row>
    <row r="336" spans="1:17" x14ac:dyDescent="0.2">
      <c r="A336" s="92">
        <v>43797</v>
      </c>
      <c r="C336">
        <v>24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24</v>
      </c>
      <c r="J336" s="91">
        <v>1</v>
      </c>
      <c r="K336" s="91">
        <v>1</v>
      </c>
      <c r="L336">
        <v>0</v>
      </c>
      <c r="M336">
        <v>0</v>
      </c>
      <c r="N336">
        <v>0</v>
      </c>
      <c r="O336">
        <v>1</v>
      </c>
      <c r="P336">
        <v>0</v>
      </c>
      <c r="Q336" t="s">
        <v>53</v>
      </c>
    </row>
    <row r="337" spans="1:17" x14ac:dyDescent="0.2">
      <c r="A337" s="92">
        <v>43798</v>
      </c>
      <c r="C337">
        <v>24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24</v>
      </c>
      <c r="J337" s="91">
        <v>1</v>
      </c>
      <c r="K337" s="91">
        <v>1</v>
      </c>
      <c r="L337">
        <v>0</v>
      </c>
      <c r="M337">
        <v>0</v>
      </c>
      <c r="N337">
        <v>0</v>
      </c>
      <c r="O337">
        <v>1</v>
      </c>
      <c r="P337">
        <v>0</v>
      </c>
      <c r="Q337" t="s">
        <v>53</v>
      </c>
    </row>
    <row r="338" spans="1:17" x14ac:dyDescent="0.2">
      <c r="A338" s="92">
        <v>43799</v>
      </c>
      <c r="C338">
        <v>24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24</v>
      </c>
      <c r="J338" s="91">
        <v>1</v>
      </c>
      <c r="K338" s="91">
        <v>1</v>
      </c>
      <c r="L338">
        <v>0</v>
      </c>
      <c r="M338">
        <v>0</v>
      </c>
      <c r="N338">
        <v>0</v>
      </c>
      <c r="O338">
        <v>1</v>
      </c>
      <c r="P338">
        <v>0</v>
      </c>
      <c r="Q338" t="s">
        <v>53</v>
      </c>
    </row>
    <row r="339" spans="1:17" x14ac:dyDescent="0.2">
      <c r="A339" s="92">
        <v>43800</v>
      </c>
      <c r="C339">
        <v>24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24</v>
      </c>
      <c r="J339" s="91">
        <v>1</v>
      </c>
      <c r="K339" s="91">
        <v>1</v>
      </c>
      <c r="L339">
        <v>0</v>
      </c>
      <c r="M339">
        <v>0</v>
      </c>
      <c r="N339">
        <v>0</v>
      </c>
      <c r="O339">
        <v>1</v>
      </c>
      <c r="P339">
        <v>0</v>
      </c>
      <c r="Q339" t="s">
        <v>53</v>
      </c>
    </row>
    <row r="340" spans="1:17" x14ac:dyDescent="0.2">
      <c r="A340" s="92">
        <v>43801</v>
      </c>
      <c r="C340">
        <v>24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24</v>
      </c>
      <c r="J340" s="91">
        <v>1</v>
      </c>
      <c r="K340" s="91">
        <v>1</v>
      </c>
      <c r="L340">
        <v>0</v>
      </c>
      <c r="M340">
        <v>0</v>
      </c>
      <c r="N340">
        <v>0</v>
      </c>
      <c r="O340">
        <v>1</v>
      </c>
      <c r="P340">
        <v>0</v>
      </c>
      <c r="Q340" t="s">
        <v>53</v>
      </c>
    </row>
    <row r="341" spans="1:17" x14ac:dyDescent="0.2">
      <c r="A341" s="92">
        <v>43802</v>
      </c>
      <c r="C341">
        <v>24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24</v>
      </c>
      <c r="J341" s="91">
        <v>1</v>
      </c>
      <c r="K341" s="91">
        <v>1</v>
      </c>
      <c r="L341">
        <v>0</v>
      </c>
      <c r="M341">
        <v>0</v>
      </c>
      <c r="N341">
        <v>0</v>
      </c>
      <c r="O341">
        <v>1</v>
      </c>
      <c r="P341">
        <v>0</v>
      </c>
      <c r="Q341" t="s">
        <v>53</v>
      </c>
    </row>
    <row r="342" spans="1:17" x14ac:dyDescent="0.2">
      <c r="A342" s="92">
        <v>43803</v>
      </c>
      <c r="C342">
        <v>24</v>
      </c>
      <c r="D342">
        <v>0</v>
      </c>
      <c r="E342">
        <v>0.65</v>
      </c>
      <c r="F342">
        <v>0</v>
      </c>
      <c r="G342">
        <v>0</v>
      </c>
      <c r="H342">
        <v>0</v>
      </c>
      <c r="I342">
        <v>24</v>
      </c>
      <c r="J342" s="91">
        <v>1</v>
      </c>
      <c r="K342" s="91">
        <v>0.97291666666666676</v>
      </c>
      <c r="L342">
        <v>0</v>
      </c>
      <c r="M342">
        <v>0</v>
      </c>
      <c r="N342">
        <v>0</v>
      </c>
      <c r="O342">
        <v>1</v>
      </c>
      <c r="P342">
        <v>0</v>
      </c>
      <c r="Q342" t="s">
        <v>69</v>
      </c>
    </row>
    <row r="343" spans="1:17" x14ac:dyDescent="0.2">
      <c r="A343" s="92">
        <v>43804</v>
      </c>
      <c r="C343">
        <v>24</v>
      </c>
      <c r="D343">
        <v>17.75</v>
      </c>
      <c r="E343">
        <v>0</v>
      </c>
      <c r="F343">
        <v>0</v>
      </c>
      <c r="G343">
        <v>0</v>
      </c>
      <c r="H343">
        <v>17.75</v>
      </c>
      <c r="I343">
        <v>6.25</v>
      </c>
      <c r="J343" s="91">
        <v>0.26041666666666669</v>
      </c>
      <c r="K343" s="91">
        <v>0.26041666666666669</v>
      </c>
      <c r="L343">
        <v>0</v>
      </c>
      <c r="M343">
        <v>0</v>
      </c>
      <c r="N343">
        <v>0</v>
      </c>
      <c r="O343">
        <v>1</v>
      </c>
      <c r="P343">
        <v>0</v>
      </c>
      <c r="Q343" t="s">
        <v>70</v>
      </c>
    </row>
    <row r="344" spans="1:17" x14ac:dyDescent="0.2">
      <c r="A344" s="92">
        <v>43805</v>
      </c>
      <c r="C344">
        <v>24</v>
      </c>
      <c r="D344">
        <v>0.78333333333333333</v>
      </c>
      <c r="E344">
        <v>0</v>
      </c>
      <c r="F344">
        <v>0</v>
      </c>
      <c r="G344">
        <v>0</v>
      </c>
      <c r="H344">
        <v>0.78333333333333333</v>
      </c>
      <c r="I344">
        <v>23.216666666666665</v>
      </c>
      <c r="J344" s="91">
        <v>0.96736111111111101</v>
      </c>
      <c r="K344" s="91">
        <v>0.96736111111111101</v>
      </c>
      <c r="L344">
        <v>0</v>
      </c>
      <c r="M344">
        <v>0</v>
      </c>
      <c r="N344">
        <v>0</v>
      </c>
      <c r="O344">
        <v>1</v>
      </c>
      <c r="P344">
        <v>0</v>
      </c>
      <c r="Q344" t="s">
        <v>53</v>
      </c>
    </row>
    <row r="345" spans="1:17" x14ac:dyDescent="0.2">
      <c r="A345" s="92">
        <v>43806</v>
      </c>
      <c r="C345">
        <v>24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24</v>
      </c>
      <c r="J345" s="91">
        <v>1</v>
      </c>
      <c r="K345" s="91">
        <v>1</v>
      </c>
      <c r="L345">
        <v>0</v>
      </c>
      <c r="M345">
        <v>0</v>
      </c>
      <c r="N345">
        <v>0</v>
      </c>
      <c r="O345">
        <v>1</v>
      </c>
      <c r="P345">
        <v>0</v>
      </c>
      <c r="Q345" t="s">
        <v>53</v>
      </c>
    </row>
    <row r="346" spans="1:17" x14ac:dyDescent="0.2">
      <c r="A346" s="92">
        <v>43807</v>
      </c>
      <c r="C346">
        <v>24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24</v>
      </c>
      <c r="J346" s="91">
        <v>1</v>
      </c>
      <c r="K346" s="91">
        <v>1</v>
      </c>
      <c r="L346">
        <v>0</v>
      </c>
      <c r="M346">
        <v>0</v>
      </c>
      <c r="N346">
        <v>0</v>
      </c>
      <c r="O346">
        <v>1</v>
      </c>
      <c r="P346">
        <v>0</v>
      </c>
      <c r="Q346" t="s">
        <v>53</v>
      </c>
    </row>
    <row r="347" spans="1:17" x14ac:dyDescent="0.2">
      <c r="A347" s="92">
        <v>43808</v>
      </c>
      <c r="C347">
        <v>24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24</v>
      </c>
      <c r="J347" s="91">
        <v>1</v>
      </c>
      <c r="K347" s="91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 t="s">
        <v>53</v>
      </c>
    </row>
    <row r="348" spans="1:17" x14ac:dyDescent="0.2">
      <c r="A348" s="92">
        <v>43809</v>
      </c>
      <c r="C348">
        <v>24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24</v>
      </c>
      <c r="J348" s="91">
        <v>1</v>
      </c>
      <c r="K348" s="91">
        <v>1</v>
      </c>
      <c r="L348">
        <v>0</v>
      </c>
      <c r="M348">
        <v>0</v>
      </c>
      <c r="N348">
        <v>0</v>
      </c>
      <c r="O348">
        <v>1</v>
      </c>
      <c r="P348">
        <v>0</v>
      </c>
      <c r="Q348" t="s">
        <v>53</v>
      </c>
    </row>
    <row r="349" spans="1:17" x14ac:dyDescent="0.2">
      <c r="A349" s="92">
        <v>43810</v>
      </c>
      <c r="C349">
        <v>24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24</v>
      </c>
      <c r="J349" s="91">
        <v>1</v>
      </c>
      <c r="K349" s="91">
        <v>1</v>
      </c>
      <c r="L349">
        <v>0</v>
      </c>
      <c r="M349">
        <v>0</v>
      </c>
      <c r="N349">
        <v>0</v>
      </c>
      <c r="O349">
        <v>1</v>
      </c>
      <c r="P349">
        <v>0</v>
      </c>
      <c r="Q349" t="s">
        <v>53</v>
      </c>
    </row>
    <row r="350" spans="1:17" x14ac:dyDescent="0.2">
      <c r="A350" s="92">
        <v>43811</v>
      </c>
      <c r="C350">
        <v>24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24</v>
      </c>
      <c r="J350" s="91">
        <v>1</v>
      </c>
      <c r="K350" s="91">
        <v>1</v>
      </c>
      <c r="L350">
        <v>0</v>
      </c>
      <c r="M350">
        <v>0</v>
      </c>
      <c r="N350">
        <v>0</v>
      </c>
      <c r="O350">
        <v>1</v>
      </c>
      <c r="P350">
        <v>0</v>
      </c>
      <c r="Q350" t="s">
        <v>53</v>
      </c>
    </row>
    <row r="351" spans="1:17" x14ac:dyDescent="0.2">
      <c r="A351" s="92">
        <v>43812</v>
      </c>
      <c r="C351">
        <v>24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24</v>
      </c>
      <c r="J351" s="91">
        <v>1</v>
      </c>
      <c r="K351" s="91">
        <v>1</v>
      </c>
      <c r="L351">
        <v>0</v>
      </c>
      <c r="M351">
        <v>0</v>
      </c>
      <c r="N351">
        <v>0</v>
      </c>
      <c r="O351">
        <v>1</v>
      </c>
      <c r="P351">
        <v>0</v>
      </c>
      <c r="Q351" t="s">
        <v>53</v>
      </c>
    </row>
    <row r="352" spans="1:17" x14ac:dyDescent="0.2">
      <c r="A352" s="92">
        <v>43813</v>
      </c>
      <c r="C352">
        <v>24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24</v>
      </c>
      <c r="J352" s="91">
        <v>1</v>
      </c>
      <c r="K352" s="91">
        <v>1</v>
      </c>
      <c r="L352">
        <v>0</v>
      </c>
      <c r="M352">
        <v>0</v>
      </c>
      <c r="N352">
        <v>0</v>
      </c>
      <c r="O352">
        <v>1</v>
      </c>
      <c r="P352">
        <v>0</v>
      </c>
      <c r="Q352" t="s">
        <v>53</v>
      </c>
    </row>
    <row r="353" spans="1:17" x14ac:dyDescent="0.2">
      <c r="A353" s="92">
        <v>43814</v>
      </c>
      <c r="C353">
        <v>24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24</v>
      </c>
      <c r="J353" s="91">
        <v>1</v>
      </c>
      <c r="K353" s="91">
        <v>1</v>
      </c>
      <c r="L353">
        <v>0</v>
      </c>
      <c r="M353">
        <v>0</v>
      </c>
      <c r="N353">
        <v>0</v>
      </c>
      <c r="O353">
        <v>1</v>
      </c>
      <c r="P353">
        <v>0</v>
      </c>
      <c r="Q353" t="s">
        <v>53</v>
      </c>
    </row>
    <row r="354" spans="1:17" x14ac:dyDescent="0.2">
      <c r="A354" s="92">
        <v>43815</v>
      </c>
      <c r="C354">
        <v>24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24</v>
      </c>
      <c r="J354" s="91">
        <v>1</v>
      </c>
      <c r="K354" s="91">
        <v>1</v>
      </c>
      <c r="L354">
        <v>0</v>
      </c>
      <c r="M354">
        <v>0</v>
      </c>
      <c r="N354">
        <v>0</v>
      </c>
      <c r="O354">
        <v>1</v>
      </c>
      <c r="P354">
        <v>0</v>
      </c>
      <c r="Q354" t="s">
        <v>53</v>
      </c>
    </row>
    <row r="355" spans="1:17" x14ac:dyDescent="0.2">
      <c r="A355" s="92">
        <v>43816</v>
      </c>
      <c r="C355">
        <v>24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24</v>
      </c>
      <c r="J355" s="91">
        <v>1</v>
      </c>
      <c r="K355" s="91">
        <v>1</v>
      </c>
      <c r="L355">
        <v>0</v>
      </c>
      <c r="M355">
        <v>0</v>
      </c>
      <c r="N355">
        <v>0</v>
      </c>
      <c r="O355">
        <v>1</v>
      </c>
      <c r="P355">
        <v>0</v>
      </c>
      <c r="Q355" t="s">
        <v>53</v>
      </c>
    </row>
    <row r="356" spans="1:17" x14ac:dyDescent="0.2">
      <c r="A356" s="92">
        <v>43817</v>
      </c>
      <c r="C356">
        <v>24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24</v>
      </c>
      <c r="J356" s="91">
        <v>1</v>
      </c>
      <c r="K356" s="91">
        <v>1</v>
      </c>
      <c r="L356">
        <v>0</v>
      </c>
      <c r="M356">
        <v>0</v>
      </c>
      <c r="N356">
        <v>0</v>
      </c>
      <c r="O356">
        <v>1</v>
      </c>
      <c r="P356">
        <v>0</v>
      </c>
      <c r="Q356" t="s">
        <v>53</v>
      </c>
    </row>
    <row r="357" spans="1:17" x14ac:dyDescent="0.2">
      <c r="A357" s="92">
        <v>43818</v>
      </c>
      <c r="C357">
        <v>24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24</v>
      </c>
      <c r="J357" s="91">
        <v>1</v>
      </c>
      <c r="K357" s="91">
        <v>1</v>
      </c>
      <c r="L357">
        <v>0</v>
      </c>
      <c r="M357">
        <v>0</v>
      </c>
      <c r="N357">
        <v>0</v>
      </c>
      <c r="O357">
        <v>1</v>
      </c>
      <c r="P357">
        <v>0</v>
      </c>
      <c r="Q357" t="s">
        <v>53</v>
      </c>
    </row>
    <row r="358" spans="1:17" x14ac:dyDescent="0.2">
      <c r="A358" s="92">
        <v>43819</v>
      </c>
      <c r="C358">
        <v>24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24</v>
      </c>
      <c r="J358" s="91">
        <v>1</v>
      </c>
      <c r="K358" s="91">
        <v>1</v>
      </c>
      <c r="L358">
        <v>0</v>
      </c>
      <c r="M358">
        <v>0</v>
      </c>
      <c r="N358">
        <v>0</v>
      </c>
      <c r="O358">
        <v>1</v>
      </c>
      <c r="P358">
        <v>0</v>
      </c>
      <c r="Q358" t="s">
        <v>53</v>
      </c>
    </row>
    <row r="359" spans="1:17" x14ac:dyDescent="0.2">
      <c r="A359" s="92">
        <v>43820</v>
      </c>
      <c r="C359">
        <v>24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24</v>
      </c>
      <c r="J359" s="91">
        <v>1</v>
      </c>
      <c r="K359" s="91">
        <v>1</v>
      </c>
      <c r="L359">
        <v>0</v>
      </c>
      <c r="M359">
        <v>0</v>
      </c>
      <c r="N359">
        <v>0</v>
      </c>
      <c r="O359">
        <v>1</v>
      </c>
      <c r="P359">
        <v>0</v>
      </c>
      <c r="Q359" t="s">
        <v>53</v>
      </c>
    </row>
    <row r="360" spans="1:17" x14ac:dyDescent="0.2">
      <c r="A360" s="92">
        <v>43821</v>
      </c>
      <c r="C360">
        <v>24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24</v>
      </c>
      <c r="J360" s="91">
        <v>1</v>
      </c>
      <c r="K360" s="91">
        <v>1</v>
      </c>
      <c r="L360">
        <v>0</v>
      </c>
      <c r="M360">
        <v>0</v>
      </c>
      <c r="N360">
        <v>0</v>
      </c>
      <c r="O360">
        <v>1</v>
      </c>
      <c r="P360">
        <v>0</v>
      </c>
      <c r="Q360" t="s">
        <v>53</v>
      </c>
    </row>
    <row r="361" spans="1:17" x14ac:dyDescent="0.2">
      <c r="A361" s="92">
        <v>43822</v>
      </c>
      <c r="C361">
        <v>24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24</v>
      </c>
      <c r="J361" s="91">
        <v>1</v>
      </c>
      <c r="K361" s="91">
        <v>1</v>
      </c>
      <c r="L361">
        <v>0</v>
      </c>
      <c r="M361">
        <v>0</v>
      </c>
      <c r="N361">
        <v>0</v>
      </c>
      <c r="O361">
        <v>1</v>
      </c>
      <c r="P361">
        <v>0</v>
      </c>
      <c r="Q361" t="s">
        <v>53</v>
      </c>
    </row>
    <row r="362" spans="1:17" x14ac:dyDescent="0.2">
      <c r="A362" s="92">
        <v>43823</v>
      </c>
      <c r="C362">
        <v>24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24</v>
      </c>
      <c r="J362" s="91">
        <v>1</v>
      </c>
      <c r="K362" s="91">
        <v>1</v>
      </c>
      <c r="L362">
        <v>0</v>
      </c>
      <c r="M362">
        <v>0</v>
      </c>
      <c r="N362">
        <v>0</v>
      </c>
      <c r="O362">
        <v>1</v>
      </c>
      <c r="P362">
        <v>0</v>
      </c>
      <c r="Q362" t="s">
        <v>53</v>
      </c>
    </row>
    <row r="363" spans="1:17" x14ac:dyDescent="0.2">
      <c r="A363" s="92">
        <v>43824</v>
      </c>
      <c r="C363">
        <v>24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24</v>
      </c>
      <c r="J363" s="91">
        <v>1</v>
      </c>
      <c r="K363" s="91">
        <v>1</v>
      </c>
      <c r="L363">
        <v>0</v>
      </c>
      <c r="M363">
        <v>0</v>
      </c>
      <c r="N363">
        <v>0</v>
      </c>
      <c r="O363">
        <v>1</v>
      </c>
      <c r="P363">
        <v>0</v>
      </c>
      <c r="Q363" t="s">
        <v>53</v>
      </c>
    </row>
    <row r="364" spans="1:17" x14ac:dyDescent="0.2">
      <c r="A364" s="92">
        <v>43825</v>
      </c>
      <c r="C364">
        <v>24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24</v>
      </c>
      <c r="J364" s="91">
        <v>1</v>
      </c>
      <c r="K364" s="91">
        <v>1</v>
      </c>
      <c r="L364">
        <v>0</v>
      </c>
      <c r="M364">
        <v>0</v>
      </c>
      <c r="N364">
        <v>0</v>
      </c>
      <c r="O364">
        <v>1</v>
      </c>
      <c r="P364">
        <v>0</v>
      </c>
      <c r="Q364" t="s">
        <v>53</v>
      </c>
    </row>
    <row r="365" spans="1:17" x14ac:dyDescent="0.2">
      <c r="A365" s="92">
        <v>43826</v>
      </c>
      <c r="C365">
        <v>24</v>
      </c>
      <c r="D365">
        <v>3.07</v>
      </c>
      <c r="E365">
        <v>0</v>
      </c>
      <c r="F365">
        <v>0</v>
      </c>
      <c r="G365">
        <v>0</v>
      </c>
      <c r="H365">
        <v>3.07</v>
      </c>
      <c r="I365">
        <v>20.93</v>
      </c>
      <c r="J365" s="91">
        <v>0.87208333333333332</v>
      </c>
      <c r="K365" s="91">
        <v>0.87208333333333332</v>
      </c>
      <c r="L365">
        <v>0</v>
      </c>
      <c r="M365">
        <v>0</v>
      </c>
      <c r="N365">
        <v>0</v>
      </c>
      <c r="O365">
        <v>1</v>
      </c>
      <c r="P365">
        <v>0</v>
      </c>
      <c r="Q365" t="s">
        <v>71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a22b83c-c8be-4bb7-9e4b-19eb333e3b05" xsi:nil="true"/>
    <lcf76f155ced4ddcb4097134ff3c332f xmlns="3b021fe6-2742-4666-aadb-db46b5f5df40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313E7C9B01B240844034646B3C5402" ma:contentTypeVersion="9" ma:contentTypeDescription="Create a new document." ma:contentTypeScope="" ma:versionID="4f34abc40e77b5010336bbfa5c0244e7">
  <xsd:schema xmlns:xsd="http://www.w3.org/2001/XMLSchema" xmlns:xs="http://www.w3.org/2001/XMLSchema" xmlns:p="http://schemas.microsoft.com/office/2006/metadata/properties" xmlns:ns2="3b021fe6-2742-4666-aadb-db46b5f5df40" xmlns:ns3="6a22b83c-c8be-4bb7-9e4b-19eb333e3b05" targetNamespace="http://schemas.microsoft.com/office/2006/metadata/properties" ma:root="true" ma:fieldsID="b7687ea1e36ea3286a9e0eff1c43be6a" ns2:_="" ns3:_="">
    <xsd:import namespace="3b021fe6-2742-4666-aadb-db46b5f5df40"/>
    <xsd:import namespace="6a22b83c-c8be-4bb7-9e4b-19eb333e3b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21fe6-2742-4666-aadb-db46b5f5df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7bfb4e49-6f5d-460f-8245-f0e15177ea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22b83c-c8be-4bb7-9e4b-19eb333e3b0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263a06c5-9abb-4445-b5fc-9c2046bdad89}" ma:internalName="TaxCatchAll" ma:showField="CatchAllData" ma:web="6a22b83c-c8be-4bb7-9e4b-19eb333e3b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ACE0513-F3A8-4898-9696-7E7FBAB353C3}">
  <ds:schemaRefs>
    <ds:schemaRef ds:uri="http://schemas.microsoft.com/office/2006/metadata/properties"/>
    <ds:schemaRef ds:uri="http://schemas.microsoft.com/office/infopath/2007/PartnerControls"/>
    <ds:schemaRef ds:uri="6a22b83c-c8be-4bb7-9e4b-19eb333e3b05"/>
    <ds:schemaRef ds:uri="3b021fe6-2742-4666-aadb-db46b5f5df40"/>
  </ds:schemaRefs>
</ds:datastoreItem>
</file>

<file path=customXml/itemProps2.xml><?xml version="1.0" encoding="utf-8"?>
<ds:datastoreItem xmlns:ds="http://schemas.openxmlformats.org/officeDocument/2006/customXml" ds:itemID="{7F1CB902-83E7-4771-8293-0F685A7CF8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b021fe6-2742-4666-aadb-db46b5f5df40"/>
    <ds:schemaRef ds:uri="6a22b83c-c8be-4bb7-9e4b-19eb333e3b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9BDE73A-D2F8-4EB7-AAA7-1B319796D11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52</vt:i4>
      </vt:variant>
    </vt:vector>
  </HeadingPairs>
  <TitlesOfParts>
    <vt:vector size="106" baseType="lpstr">
      <vt:lpstr>Week01</vt:lpstr>
      <vt:lpstr>Week02</vt:lpstr>
      <vt:lpstr>Week03</vt:lpstr>
      <vt:lpstr>Week04</vt:lpstr>
      <vt:lpstr>Week05</vt:lpstr>
      <vt:lpstr>Week06</vt:lpstr>
      <vt:lpstr>Week07</vt:lpstr>
      <vt:lpstr>Week08</vt:lpstr>
      <vt:lpstr>Week09</vt:lpstr>
      <vt:lpstr>Week10</vt:lpstr>
      <vt:lpstr>Week11</vt:lpstr>
      <vt:lpstr>Week12</vt:lpstr>
      <vt:lpstr>Week13</vt:lpstr>
      <vt:lpstr>Week14</vt:lpstr>
      <vt:lpstr>Week15</vt:lpstr>
      <vt:lpstr>Week16</vt:lpstr>
      <vt:lpstr>Week17</vt:lpstr>
      <vt:lpstr>Week18</vt:lpstr>
      <vt:lpstr>Week19</vt:lpstr>
      <vt:lpstr>Week20</vt:lpstr>
      <vt:lpstr>Week21</vt:lpstr>
      <vt:lpstr>Week22</vt:lpstr>
      <vt:lpstr>Week23</vt:lpstr>
      <vt:lpstr>Week24</vt:lpstr>
      <vt:lpstr>Week25</vt:lpstr>
      <vt:lpstr>Week26</vt:lpstr>
      <vt:lpstr>Week27</vt:lpstr>
      <vt:lpstr>Week28</vt:lpstr>
      <vt:lpstr>Week29</vt:lpstr>
      <vt:lpstr>Week30</vt:lpstr>
      <vt:lpstr>Week31</vt:lpstr>
      <vt:lpstr>Week32</vt:lpstr>
      <vt:lpstr>Week33</vt:lpstr>
      <vt:lpstr>Week34</vt:lpstr>
      <vt:lpstr>Week35</vt:lpstr>
      <vt:lpstr>Week36</vt:lpstr>
      <vt:lpstr>Week37</vt:lpstr>
      <vt:lpstr>Week38</vt:lpstr>
      <vt:lpstr>Week39</vt:lpstr>
      <vt:lpstr>Week40</vt:lpstr>
      <vt:lpstr>Week41</vt:lpstr>
      <vt:lpstr>Week42</vt:lpstr>
      <vt:lpstr>Week43</vt:lpstr>
      <vt:lpstr>Week44</vt:lpstr>
      <vt:lpstr>Week45</vt:lpstr>
      <vt:lpstr>Week46</vt:lpstr>
      <vt:lpstr>Week47</vt:lpstr>
      <vt:lpstr>Week48</vt:lpstr>
      <vt:lpstr>Week49</vt:lpstr>
      <vt:lpstr>Week50</vt:lpstr>
      <vt:lpstr>Week51</vt:lpstr>
      <vt:lpstr>Week52</vt:lpstr>
      <vt:lpstr>PA_Summary</vt:lpstr>
      <vt:lpstr>PA_Power_Summary</vt:lpstr>
      <vt:lpstr>Week01!Print_Area</vt:lpstr>
      <vt:lpstr>Week02!Print_Area</vt:lpstr>
      <vt:lpstr>Week03!Print_Area</vt:lpstr>
      <vt:lpstr>Week04!Print_Area</vt:lpstr>
      <vt:lpstr>Week05!Print_Area</vt:lpstr>
      <vt:lpstr>Week06!Print_Area</vt:lpstr>
      <vt:lpstr>Week07!Print_Area</vt:lpstr>
      <vt:lpstr>Week08!Print_Area</vt:lpstr>
      <vt:lpstr>Week09!Print_Area</vt:lpstr>
      <vt:lpstr>Week10!Print_Area</vt:lpstr>
      <vt:lpstr>Week11!Print_Area</vt:lpstr>
      <vt:lpstr>Week12!Print_Area</vt:lpstr>
      <vt:lpstr>Week13!Print_Area</vt:lpstr>
      <vt:lpstr>Week14!Print_Area</vt:lpstr>
      <vt:lpstr>Week15!Print_Area</vt:lpstr>
      <vt:lpstr>Week16!Print_Area</vt:lpstr>
      <vt:lpstr>Week17!Print_Area</vt:lpstr>
      <vt:lpstr>Week18!Print_Area</vt:lpstr>
      <vt:lpstr>Week19!Print_Area</vt:lpstr>
      <vt:lpstr>Week20!Print_Area</vt:lpstr>
      <vt:lpstr>Week21!Print_Area</vt:lpstr>
      <vt:lpstr>Week22!Print_Area</vt:lpstr>
      <vt:lpstr>Week23!Print_Area</vt:lpstr>
      <vt:lpstr>Week24!Print_Area</vt:lpstr>
      <vt:lpstr>Week25!Print_Area</vt:lpstr>
      <vt:lpstr>Week26!Print_Area</vt:lpstr>
      <vt:lpstr>Week27!Print_Area</vt:lpstr>
      <vt:lpstr>Week28!Print_Area</vt:lpstr>
      <vt:lpstr>Week29!Print_Area</vt:lpstr>
      <vt:lpstr>Week30!Print_Area</vt:lpstr>
      <vt:lpstr>Week31!Print_Area</vt:lpstr>
      <vt:lpstr>Week32!Print_Area</vt:lpstr>
      <vt:lpstr>Week33!Print_Area</vt:lpstr>
      <vt:lpstr>Week34!Print_Area</vt:lpstr>
      <vt:lpstr>Week35!Print_Area</vt:lpstr>
      <vt:lpstr>Week36!Print_Area</vt:lpstr>
      <vt:lpstr>Week37!Print_Area</vt:lpstr>
      <vt:lpstr>Week38!Print_Area</vt:lpstr>
      <vt:lpstr>Week39!Print_Area</vt:lpstr>
      <vt:lpstr>Week40!Print_Area</vt:lpstr>
      <vt:lpstr>Week41!Print_Area</vt:lpstr>
      <vt:lpstr>Week42!Print_Area</vt:lpstr>
      <vt:lpstr>Week43!Print_Area</vt:lpstr>
      <vt:lpstr>Week44!Print_Area</vt:lpstr>
      <vt:lpstr>Week45!Print_Area</vt:lpstr>
      <vt:lpstr>Week46!Print_Area</vt:lpstr>
      <vt:lpstr>Week47!Print_Area</vt:lpstr>
      <vt:lpstr>Week48!Print_Area</vt:lpstr>
      <vt:lpstr>Week49!Print_Area</vt:lpstr>
      <vt:lpstr>Week50!Print_Area</vt:lpstr>
      <vt:lpstr>Week51!Print_Area</vt:lpstr>
      <vt:lpstr>Week52!Print_Area</vt:lpstr>
    </vt:vector>
  </TitlesOfParts>
  <Company>PTINCO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Prabowon</dc:creator>
  <cp:lastModifiedBy>Muhammad Ammar Asyraf</cp:lastModifiedBy>
  <cp:lastPrinted>2018-03-29T00:21:01Z</cp:lastPrinted>
  <dcterms:created xsi:type="dcterms:W3CDTF">2005-03-02T02:47:46Z</dcterms:created>
  <dcterms:modified xsi:type="dcterms:W3CDTF">2024-05-14T06:32:48Z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  <property fmtid="{D5CDD505-2E9C-101B-9397-08002B2CF9AE}" pid="3" name="K4XLRetrievePerWS">
    <vt:lpwstr>Y</vt:lpwstr>
  </property>
  <property fmtid="{D5CDD505-2E9C-101B-9397-08002B2CF9AE}" pid="4" name="K4XLScatterRefresh">
    <vt:lpwstr>N</vt:lpwstr>
  </property>
  <property fmtid="{D5CDD505-2E9C-101B-9397-08002B2CF9AE}" pid="5" name="K4XLVersion">
    <vt:lpwstr>3.5.3.1837</vt:lpwstr>
  </property>
  <property fmtid="{D5CDD505-2E9C-101B-9397-08002B2CF9AE}" pid="6" name="K4XL KID">
    <vt:lpwstr/>
  </property>
  <property fmtid="{D5CDD505-2E9C-101B-9397-08002B2CF9AE}" pid="7" name="K4XL DBKID">
    <vt:lpwstr/>
  </property>
  <property fmtid="{D5CDD505-2E9C-101B-9397-08002B2CF9AE}" pid="8" name="ContentTypeId">
    <vt:lpwstr>0x01010007313E7C9B01B240844034646B3C5402</vt:lpwstr>
  </property>
</Properties>
</file>