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4f69855bd64e54/Desktop/Data Analytics M.S/ANA510/Practicum electric vehicles/ANA510 Practicum/"/>
    </mc:Choice>
  </mc:AlternateContent>
  <xr:revisionPtr revIDLastSave="0" documentId="8_{E090500C-2BE1-4D45-B16E-38527553ED3C}" xr6:coauthVersionLast="47" xr6:coauthVersionMax="47" xr10:uidLastSave="{00000000-0000-0000-0000-000000000000}"/>
  <bookViews>
    <workbookView xWindow="-6765" yWindow="2640" windowWidth="17820" windowHeight="6135" xr2:uid="{C43C4F03-2701-48BB-8ACA-52677CFE2F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" i="1" l="1"/>
  <c r="AH3" i="1"/>
  <c r="AM3" i="1"/>
  <c r="AM2" i="1"/>
  <c r="J3" i="1"/>
  <c r="K3" i="1" s="1"/>
  <c r="S3" i="1"/>
  <c r="W3" i="1" s="1"/>
  <c r="G3" i="1"/>
  <c r="S2" i="1"/>
  <c r="W2" i="1" s="1"/>
  <c r="J2" i="1"/>
  <c r="K2" i="1" s="1"/>
  <c r="G2" i="1"/>
  <c r="AP2" i="1" l="1"/>
  <c r="AP3" i="1"/>
  <c r="N2" i="1"/>
  <c r="AL2" i="1"/>
  <c r="AL3" i="1"/>
  <c r="T3" i="1"/>
  <c r="O2" i="1"/>
  <c r="L2" i="1"/>
  <c r="M2" i="1"/>
  <c r="AO2" i="1" s="1"/>
  <c r="T2" i="1"/>
  <c r="AQ2" i="1" s="1"/>
  <c r="N3" i="1"/>
  <c r="O3" i="1"/>
  <c r="L3" i="1"/>
  <c r="M3" i="1"/>
  <c r="AO3" i="1" s="1"/>
  <c r="P3" i="1" l="1"/>
  <c r="AN3" i="1"/>
  <c r="P2" i="1"/>
  <c r="AN2" i="1"/>
  <c r="AV3" i="1"/>
  <c r="AX3" i="1"/>
  <c r="AT3" i="1"/>
  <c r="AZ3" i="1"/>
  <c r="BB3" i="1"/>
  <c r="AV2" i="1"/>
  <c r="AT2" i="1"/>
  <c r="AX2" i="1"/>
  <c r="BB2" i="1"/>
  <c r="AZ2" i="1"/>
  <c r="V3" i="1"/>
  <c r="AQ3" i="1"/>
  <c r="X3" i="1"/>
  <c r="U3" i="1"/>
  <c r="X2" i="1"/>
  <c r="V2" i="1"/>
  <c r="AS2" i="1" s="1"/>
  <c r="U2" i="1"/>
  <c r="Q2" i="1"/>
  <c r="AB2" i="1" s="1"/>
  <c r="R2" i="1"/>
  <c r="Q3" i="1"/>
  <c r="R3" i="1"/>
  <c r="AS3" i="1" l="1"/>
  <c r="Z3" i="1"/>
  <c r="AA3" i="1"/>
  <c r="Y2" i="1"/>
  <c r="AR2" i="1"/>
  <c r="AU2" i="1"/>
  <c r="AW2" i="1"/>
  <c r="BA2" i="1"/>
  <c r="AY2" i="1"/>
  <c r="BC2" i="1"/>
  <c r="Y3" i="1"/>
  <c r="AR3" i="1"/>
  <c r="AJ2" i="1"/>
  <c r="AD2" i="1"/>
  <c r="AF2" i="1"/>
  <c r="AA2" i="1"/>
  <c r="Z2" i="1"/>
  <c r="AB3" i="1"/>
  <c r="AF3" i="1"/>
  <c r="AD3" i="1"/>
  <c r="AJ3" i="1"/>
  <c r="AG3" i="1" l="1"/>
  <c r="AE3" i="1"/>
  <c r="AC3" i="1"/>
  <c r="AK3" i="1"/>
  <c r="AI3" i="1"/>
  <c r="AU3" i="1"/>
  <c r="AW3" i="1"/>
  <c r="AY3" i="1"/>
  <c r="BA3" i="1"/>
  <c r="BC3" i="1"/>
  <c r="AI2" i="1"/>
  <c r="AK2" i="1"/>
  <c r="AE2" i="1"/>
  <c r="AC2" i="1"/>
  <c r="AG2" i="1"/>
</calcChain>
</file>

<file path=xl/sharedStrings.xml><?xml version="1.0" encoding="utf-8"?>
<sst xmlns="http://schemas.openxmlformats.org/spreadsheetml/2006/main" count="61" uniqueCount="61">
  <si>
    <t>make</t>
  </si>
  <si>
    <t>model</t>
  </si>
  <si>
    <t>year</t>
  </si>
  <si>
    <t>price</t>
  </si>
  <si>
    <t>mpg</t>
  </si>
  <si>
    <t>tank</t>
  </si>
  <si>
    <t>rangecity</t>
  </si>
  <si>
    <t>type</t>
  </si>
  <si>
    <t>co2em</t>
  </si>
  <si>
    <t>mscommute_day</t>
  </si>
  <si>
    <t>mscommute_week</t>
  </si>
  <si>
    <t>mscommute_month</t>
  </si>
  <si>
    <t>mscommute_year</t>
  </si>
  <si>
    <t>mscost_day</t>
  </si>
  <si>
    <t>mscost_week</t>
  </si>
  <si>
    <t>mscost_month</t>
  </si>
  <si>
    <t>mscost_year</t>
  </si>
  <si>
    <t>msco2em</t>
  </si>
  <si>
    <t>sscommute_day</t>
  </si>
  <si>
    <t>sscommute_week</t>
  </si>
  <si>
    <t>sscommute_month</t>
  </si>
  <si>
    <t>sscommute_year</t>
  </si>
  <si>
    <t>sscost_day</t>
  </si>
  <si>
    <t>sscost_week</t>
  </si>
  <si>
    <t>sscost_month</t>
  </si>
  <si>
    <t>sscost_year</t>
  </si>
  <si>
    <t>ssco2em</t>
  </si>
  <si>
    <t>msaggregateY1</t>
  </si>
  <si>
    <t>ssaggregateY1</t>
  </si>
  <si>
    <t>msaggregateY2</t>
  </si>
  <si>
    <t>ssaggregateY2</t>
  </si>
  <si>
    <t>msaggregateY3</t>
  </si>
  <si>
    <t>ssaggregateY3</t>
  </si>
  <si>
    <t>msaggregateY4</t>
  </si>
  <si>
    <t>ssaggregateY4</t>
  </si>
  <si>
    <t>msaggregateY5</t>
  </si>
  <si>
    <t>ssaggregateY5</t>
  </si>
  <si>
    <t>Ford</t>
  </si>
  <si>
    <t>Escape</t>
  </si>
  <si>
    <t>SUV</t>
  </si>
  <si>
    <t>Chevrolet</t>
  </si>
  <si>
    <t>Colorado</t>
  </si>
  <si>
    <t>truck</t>
  </si>
  <si>
    <t>AAmsaggregateY1</t>
  </si>
  <si>
    <t>AAssaggregateY1</t>
  </si>
  <si>
    <t>AAmsaggregateY2</t>
  </si>
  <si>
    <t>AAssaggregateY2</t>
  </si>
  <si>
    <t>AAmsaggregateY3</t>
  </si>
  <si>
    <t>AAssaggregateY3</t>
  </si>
  <si>
    <t>AAmsaggregateY4</t>
  </si>
  <si>
    <t>AAssaggregateY4</t>
  </si>
  <si>
    <t>AAmsaggregateY5</t>
  </si>
  <si>
    <t>AAssaggregateY5</t>
  </si>
  <si>
    <t>AAmscost_day</t>
  </si>
  <si>
    <t>AAmscost_week</t>
  </si>
  <si>
    <t>AAmscost_month</t>
  </si>
  <si>
    <t>AAmscost_year</t>
  </si>
  <si>
    <t>AAsscost_day</t>
  </si>
  <si>
    <t>AAsscost_week</t>
  </si>
  <si>
    <t>AAsscost_month</t>
  </si>
  <si>
    <t>AAsscost_year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</si>
</sst>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9AE9C-C13B-424D-9F3D-DE2B69B9B505}">
  <dimension ref="A1:BC3"/>
  <sheetViews>
    <sheetView tabSelected="1" zoomScaleNormal="100" workbookViewId="0">
      <selection activeCell="AF3" sqref="AF3"/>
    </sheetView>
  </sheetViews>
  <sheetFormatPr defaultRowHeight="15" x14ac:dyDescent="0.25"/>
  <cols>
    <col min="1" max="1" width="9.7109375" bestFit="1" customWidth="1"/>
    <col min="10" max="10" width="16.28515625" bestFit="1" customWidth="1"/>
    <col min="28" max="28" width="14.42578125" bestFit="1" customWidth="1"/>
    <col min="29" max="29" width="13.5703125" bestFit="1" customWidth="1"/>
    <col min="30" max="30" width="14.42578125" bestFit="1" customWidth="1"/>
    <col min="31" max="31" width="13.5703125" bestFit="1" customWidth="1"/>
    <col min="32" max="32" width="14.42578125" bestFit="1" customWidth="1"/>
    <col min="33" max="33" width="13.5703125" bestFit="1" customWidth="1"/>
    <col min="34" max="34" width="14.42578125" bestFit="1" customWidth="1"/>
    <col min="35" max="35" width="13.5703125" bestFit="1" customWidth="1"/>
    <col min="36" max="36" width="14.42578125" bestFit="1" customWidth="1"/>
    <col min="37" max="37" width="13.5703125" bestFit="1" customWidth="1"/>
    <col min="38" max="45" width="13.5703125" customWidth="1"/>
  </cols>
  <sheetData>
    <row r="1" spans="1:5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53</v>
      </c>
      <c r="AM1" t="s">
        <v>54</v>
      </c>
      <c r="AN1" t="s">
        <v>55</v>
      </c>
      <c r="AO1" t="s">
        <v>56</v>
      </c>
      <c r="AP1" t="s">
        <v>57</v>
      </c>
      <c r="AQ1" t="s">
        <v>58</v>
      </c>
      <c r="AR1" t="s">
        <v>59</v>
      </c>
      <c r="AS1" t="s">
        <v>60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</row>
    <row r="2" spans="1:55" x14ac:dyDescent="0.25">
      <c r="A2" t="s">
        <v>37</v>
      </c>
      <c r="B2" t="s">
        <v>38</v>
      </c>
      <c r="C2">
        <v>2016</v>
      </c>
      <c r="D2">
        <v>26000</v>
      </c>
      <c r="E2">
        <v>25</v>
      </c>
      <c r="F2">
        <v>15.1</v>
      </c>
      <c r="G2">
        <f>E2*F2</f>
        <v>377.5</v>
      </c>
      <c r="H2" t="s">
        <v>39</v>
      </c>
      <c r="I2">
        <v>7.3</v>
      </c>
      <c r="J2">
        <f>52/E2</f>
        <v>2.08</v>
      </c>
      <c r="K2">
        <f>(J2*5)+(40/E2)</f>
        <v>12</v>
      </c>
      <c r="L2">
        <f>K2*4</f>
        <v>48</v>
      </c>
      <c r="M2">
        <f>K2*52</f>
        <v>624</v>
      </c>
      <c r="N2">
        <f>J2*2.477</f>
        <v>5.1521600000000003</v>
      </c>
      <c r="O2">
        <f>K2*2.477</f>
        <v>29.723999999999997</v>
      </c>
      <c r="P2">
        <f>L2*2.477</f>
        <v>118.89599999999999</v>
      </c>
      <c r="Q2">
        <f>M2*2.477</f>
        <v>1545.6479999999999</v>
      </c>
      <c r="R2">
        <f>(M2*E2/15000)*I2</f>
        <v>7.5919999999999996</v>
      </c>
      <c r="S2">
        <f>128/E2</f>
        <v>5.12</v>
      </c>
      <c r="T2">
        <f>(S2*5)+(20/E2)</f>
        <v>26.400000000000002</v>
      </c>
      <c r="U2">
        <f>T2*4</f>
        <v>105.60000000000001</v>
      </c>
      <c r="V2">
        <f>T2*52</f>
        <v>1372.8000000000002</v>
      </c>
      <c r="W2">
        <f>S2*2.477</f>
        <v>12.68224</v>
      </c>
      <c r="X2">
        <f>T2*2.477</f>
        <v>65.392800000000008</v>
      </c>
      <c r="Y2">
        <f>U2*2.477</f>
        <v>261.57120000000003</v>
      </c>
      <c r="Z2">
        <f>V2*2.477</f>
        <v>3400.4256000000005</v>
      </c>
      <c r="AA2">
        <f>(V2*E2/15000)*I2</f>
        <v>16.702400000000004</v>
      </c>
      <c r="AB2">
        <f>D2+Q2</f>
        <v>27545.648000000001</v>
      </c>
      <c r="AC2">
        <f>D2+Z2</f>
        <v>29400.425600000002</v>
      </c>
      <c r="AD2">
        <f>D2+(Q2*2)</f>
        <v>29091.295999999998</v>
      </c>
      <c r="AE2">
        <f>D2+(Z2*2)</f>
        <v>32800.851200000005</v>
      </c>
      <c r="AF2">
        <f>D2+(Q2*3)</f>
        <v>30636.944</v>
      </c>
      <c r="AG2">
        <f>D2+(Z2*3)</f>
        <v>36201.2768</v>
      </c>
      <c r="AH2">
        <f>D2+(Q2*4)</f>
        <v>32182.592000000001</v>
      </c>
      <c r="AI2">
        <f>D2+(Z2*4)</f>
        <v>39601.702400000002</v>
      </c>
      <c r="AJ2">
        <f>D2+(Q2*5)</f>
        <v>33728.239999999998</v>
      </c>
      <c r="AK2">
        <f>D2+(Z2*5)</f>
        <v>43002.128000000004</v>
      </c>
      <c r="AL2">
        <f>J2*3.841</f>
        <v>7.9892800000000008</v>
      </c>
      <c r="AM2">
        <f>K2*3.841</f>
        <v>46.091999999999999</v>
      </c>
      <c r="AN2">
        <f>L2*3.841</f>
        <v>184.36799999999999</v>
      </c>
      <c r="AO2">
        <f>M2*3.841</f>
        <v>2396.7840000000001</v>
      </c>
      <c r="AP2">
        <f>S2*3.841</f>
        <v>19.66592</v>
      </c>
      <c r="AQ2">
        <f>T2*3.841</f>
        <v>101.40240000000001</v>
      </c>
      <c r="AR2">
        <f>U2*3.841</f>
        <v>405.60960000000006</v>
      </c>
      <c r="AS2">
        <f>V2*3.841</f>
        <v>5272.9248000000007</v>
      </c>
      <c r="AT2">
        <f>D2+AO2</f>
        <v>28396.784</v>
      </c>
      <c r="AU2">
        <f>D2+AS2</f>
        <v>31272.924800000001</v>
      </c>
      <c r="AV2">
        <f>D2+(AO2*2)</f>
        <v>30793.567999999999</v>
      </c>
      <c r="AW2">
        <f>D2+(AS2*2)</f>
        <v>36545.849600000001</v>
      </c>
      <c r="AX2">
        <f>D2+(AO2*3)</f>
        <v>33190.351999999999</v>
      </c>
      <c r="AY2">
        <f>D2+(AS2*3)</f>
        <v>41818.774400000002</v>
      </c>
      <c r="AZ2">
        <f>D2+(AO2*4)</f>
        <v>35587.135999999999</v>
      </c>
      <c r="BA2">
        <f>D2+(AS2*4)</f>
        <v>47091.699200000003</v>
      </c>
      <c r="BB2">
        <f>D2+(AO2*5)</f>
        <v>37983.919999999998</v>
      </c>
      <c r="BC2">
        <f>D2+(AS2*5)</f>
        <v>52364.624000000003</v>
      </c>
    </row>
    <row r="3" spans="1:55" x14ac:dyDescent="0.25">
      <c r="A3" t="s">
        <v>40</v>
      </c>
      <c r="B3" t="s">
        <v>41</v>
      </c>
      <c r="C3">
        <v>2020</v>
      </c>
      <c r="D3">
        <v>26630</v>
      </c>
      <c r="E3">
        <v>22</v>
      </c>
      <c r="F3">
        <v>21</v>
      </c>
      <c r="G3">
        <f>E3*F3</f>
        <v>462</v>
      </c>
      <c r="H3" t="s">
        <v>42</v>
      </c>
      <c r="I3">
        <v>8</v>
      </c>
      <c r="J3">
        <f>52/E3</f>
        <v>2.3636363636363638</v>
      </c>
      <c r="K3">
        <f>(J3*5)+(40/E3)</f>
        <v>13.636363636363637</v>
      </c>
      <c r="L3">
        <f>K3*4</f>
        <v>54.545454545454547</v>
      </c>
      <c r="M3">
        <f>K3*52</f>
        <v>709.09090909090912</v>
      </c>
      <c r="N3">
        <f>J3*2.477</f>
        <v>5.8547272727272723</v>
      </c>
      <c r="O3">
        <f>K3*2.477</f>
        <v>33.777272727272724</v>
      </c>
      <c r="P3">
        <f>L3*2.477</f>
        <v>135.1090909090909</v>
      </c>
      <c r="Q3">
        <f>M3*2.477</f>
        <v>1756.4181818181819</v>
      </c>
      <c r="R3">
        <f>(M3*E3/15000)*I3</f>
        <v>8.32</v>
      </c>
      <c r="S3">
        <f>128/E3</f>
        <v>5.8181818181818183</v>
      </c>
      <c r="T3">
        <f>(S3*5)+(20/E3)</f>
        <v>30.000000000000004</v>
      </c>
      <c r="U3">
        <f>T3*4</f>
        <v>120.00000000000001</v>
      </c>
      <c r="V3">
        <f>T3*52</f>
        <v>1560.0000000000002</v>
      </c>
      <c r="W3">
        <f>S3*2.477</f>
        <v>14.411636363636363</v>
      </c>
      <c r="X3">
        <f>T3*2.477</f>
        <v>74.31</v>
      </c>
      <c r="Y3">
        <f>U3*2.477</f>
        <v>297.24</v>
      </c>
      <c r="Z3">
        <f>V3*2.477</f>
        <v>3864.1200000000003</v>
      </c>
      <c r="AA3">
        <f>(V3*E3/15000)*I3</f>
        <v>18.304000000000006</v>
      </c>
      <c r="AB3">
        <f>D3+Q3</f>
        <v>28386.418181818182</v>
      </c>
      <c r="AC3">
        <f>D3+Z3</f>
        <v>30494.12</v>
      </c>
      <c r="AD3">
        <f>D3+(Q3*2)</f>
        <v>30142.836363636365</v>
      </c>
      <c r="AE3">
        <f>D3+(Z3*2)</f>
        <v>34358.239999999998</v>
      </c>
      <c r="AF3">
        <f>D3+(Q3*3)</f>
        <v>31899.254545454547</v>
      </c>
      <c r="AG3">
        <f>D3+(Z3*3)</f>
        <v>38222.36</v>
      </c>
      <c r="AH3">
        <f>D3+(Q3*4)</f>
        <v>33655.672727272729</v>
      </c>
      <c r="AI3">
        <f>D3+(Z3*4)</f>
        <v>42086.48</v>
      </c>
      <c r="AJ3">
        <f>D3+(Q3*5)</f>
        <v>35412.090909090912</v>
      </c>
      <c r="AK3">
        <f>D3+(Z3*5)</f>
        <v>45950.600000000006</v>
      </c>
      <c r="AL3">
        <f>J3*3.841</f>
        <v>9.0787272727272743</v>
      </c>
      <c r="AM3">
        <f>K3*3.841</f>
        <v>52.377272727272732</v>
      </c>
      <c r="AN3">
        <f>L3*3.841</f>
        <v>209.50909090909093</v>
      </c>
      <c r="AO3">
        <f>M3*3.841</f>
        <v>2723.6181818181822</v>
      </c>
      <c r="AP3">
        <f>S3*3.841</f>
        <v>22.347636363636365</v>
      </c>
      <c r="AQ3">
        <f>T3*3.841</f>
        <v>115.23000000000002</v>
      </c>
      <c r="AR3">
        <f>U3*3.841</f>
        <v>460.92000000000007</v>
      </c>
      <c r="AS3">
        <f>V3*3.841</f>
        <v>5991.9600000000009</v>
      </c>
      <c r="AT3">
        <f>D3+AO3</f>
        <v>29353.618181818183</v>
      </c>
      <c r="AU3">
        <f>D3+AS3</f>
        <v>32621.96</v>
      </c>
      <c r="AV3">
        <f>D3+(AO3*2)</f>
        <v>32077.236363636366</v>
      </c>
      <c r="AW3">
        <f>D3+(AS3*2)</f>
        <v>38613.919999999998</v>
      </c>
      <c r="AX3">
        <f>D3+(AO3*3)</f>
        <v>34800.854545454546</v>
      </c>
      <c r="AY3">
        <f>D3+(AS3*3)</f>
        <v>44605.880000000005</v>
      </c>
      <c r="AZ3">
        <f>D3+(AO3*4)</f>
        <v>37524.472727272732</v>
      </c>
      <c r="BA3">
        <f>D3+(AS3*4)</f>
        <v>50597.840000000004</v>
      </c>
      <c r="BB3">
        <f>D3+(AO3*5)</f>
        <v>40248.090909090912</v>
      </c>
      <c r="BC3">
        <f>D3+(AS3*5)</f>
        <v>56589.8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Melinda Fortin</dc:creator>
  <cp:lastModifiedBy>Melinda Fortin</cp:lastModifiedBy>
  <dcterms:created xsi:type="dcterms:W3CDTF">2022-03-04T20:16:22Z</dcterms:created>
  <dcterms:modified xsi:type="dcterms:W3CDTF">2022-03-05T02:27:01Z</dcterms:modified>
</cp:coreProperties>
</file>