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vy\OneDrive\Bureau\bdtech 2022 distance\"/>
    </mc:Choice>
  </mc:AlternateContent>
  <xr:revisionPtr revIDLastSave="0" documentId="13_ncr:1_{F4BDB34D-83A5-4047-AAC3-FE4187BED823}" xr6:coauthVersionLast="47" xr6:coauthVersionMax="47" xr10:uidLastSave="{00000000-0000-0000-0000-000000000000}"/>
  <bookViews>
    <workbookView xWindow="-108" yWindow="-108" windowWidth="23256" windowHeight="12720" xr2:uid="{F9A5C990-80C7-419F-85C9-C46A7BDD58B2}"/>
  </bookViews>
  <sheets>
    <sheet name="fret placement" sheetId="2" r:id="rId1"/>
    <sheet name="serpent" sheetId="3" r:id="rId2"/>
    <sheet name="pan flute" sheetId="1" r:id="rId3"/>
    <sheet name="flu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C18" i="4"/>
  <c r="C19" i="4" s="1"/>
  <c r="D17" i="4"/>
  <c r="D18" i="4"/>
  <c r="C7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6" i="4"/>
  <c r="C5" i="4"/>
  <c r="C6" i="4" s="1"/>
  <c r="D6" i="4" s="1"/>
  <c r="G3" i="4"/>
  <c r="B35" i="2"/>
  <c r="B36" i="2" s="1"/>
  <c r="B37" i="2" s="1"/>
  <c r="B38" i="2" s="1"/>
  <c r="E9" i="3"/>
  <c r="E7" i="3" l="1"/>
  <c r="E12" i="3"/>
  <c r="E13" i="3"/>
  <c r="E11" i="3"/>
  <c r="E10" i="3"/>
  <c r="E8" i="3"/>
  <c r="C20" i="4"/>
  <c r="D19" i="4"/>
  <c r="C8" i="4"/>
  <c r="D7" i="4"/>
  <c r="D5" i="4"/>
  <c r="B21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C6" i="2"/>
  <c r="C7" i="2" s="1"/>
  <c r="B7" i="2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D6" i="1"/>
  <c r="E6" i="1" s="1"/>
  <c r="D5" i="1"/>
  <c r="E5" i="1" s="1"/>
  <c r="G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C21" i="4" l="1"/>
  <c r="D20" i="4"/>
  <c r="C9" i="4"/>
  <c r="D8" i="4"/>
  <c r="E6" i="2"/>
  <c r="D6" i="2"/>
  <c r="C8" i="2"/>
  <c r="C9" i="2" s="1"/>
  <c r="C10" i="2" s="1"/>
  <c r="C11" i="2" s="1"/>
  <c r="C12" i="2" s="1"/>
  <c r="C13" i="2" s="1"/>
  <c r="C14" i="2" s="1"/>
  <c r="C15" i="2" s="1"/>
  <c r="E7" i="2"/>
  <c r="D7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D7" i="1"/>
  <c r="E7" i="1" s="1"/>
  <c r="C22" i="4" l="1"/>
  <c r="D21" i="4"/>
  <c r="C10" i="4"/>
  <c r="D9" i="4"/>
  <c r="C16" i="2"/>
  <c r="E15" i="2"/>
  <c r="E13" i="2"/>
  <c r="D12" i="2"/>
  <c r="D8" i="2"/>
  <c r="D15" i="2"/>
  <c r="E14" i="2"/>
  <c r="E9" i="2"/>
  <c r="D9" i="2"/>
  <c r="D13" i="2"/>
  <c r="D10" i="2"/>
  <c r="D11" i="2"/>
  <c r="E8" i="2"/>
  <c r="E10" i="2"/>
  <c r="D14" i="2"/>
  <c r="E12" i="2"/>
  <c r="E11" i="2"/>
  <c r="D8" i="1"/>
  <c r="E8" i="1" s="1"/>
  <c r="D22" i="4" l="1"/>
  <c r="C23" i="4"/>
  <c r="D10" i="4"/>
  <c r="C11" i="4"/>
  <c r="C17" i="2"/>
  <c r="D16" i="2"/>
  <c r="E16" i="2"/>
  <c r="D9" i="1"/>
  <c r="E9" i="1" s="1"/>
  <c r="D23" i="4" l="1"/>
  <c r="C24" i="4"/>
  <c r="D11" i="4"/>
  <c r="C12" i="4"/>
  <c r="C18" i="2"/>
  <c r="D17" i="2"/>
  <c r="E17" i="2"/>
  <c r="D10" i="1"/>
  <c r="E10" i="1" s="1"/>
  <c r="D24" i="4" l="1"/>
  <c r="C25" i="4"/>
  <c r="D12" i="4"/>
  <c r="C13" i="4"/>
  <c r="C19" i="2"/>
  <c r="D18" i="2"/>
  <c r="E18" i="2"/>
  <c r="D11" i="1"/>
  <c r="E11" i="1" s="1"/>
  <c r="D25" i="4" l="1"/>
  <c r="C26" i="4"/>
  <c r="C14" i="4"/>
  <c r="D13" i="4"/>
  <c r="C20" i="2"/>
  <c r="D19" i="2"/>
  <c r="E19" i="2"/>
  <c r="D12" i="1"/>
  <c r="E12" i="1" s="1"/>
  <c r="D26" i="4" l="1"/>
  <c r="C27" i="4"/>
  <c r="D14" i="4"/>
  <c r="C15" i="4"/>
  <c r="D20" i="2"/>
  <c r="E20" i="2"/>
  <c r="C21" i="2"/>
  <c r="D13" i="1"/>
  <c r="E13" i="1" s="1"/>
  <c r="D27" i="4" l="1"/>
  <c r="C28" i="4"/>
  <c r="D15" i="4"/>
  <c r="C16" i="4"/>
  <c r="D21" i="2"/>
  <c r="E21" i="2"/>
  <c r="C22" i="2"/>
  <c r="D14" i="1"/>
  <c r="E14" i="1" s="1"/>
  <c r="C29" i="4" l="1"/>
  <c r="D28" i="4"/>
  <c r="C17" i="4"/>
  <c r="D16" i="4"/>
  <c r="D22" i="2"/>
  <c r="E22" i="2"/>
  <c r="C23" i="2"/>
  <c r="D15" i="1"/>
  <c r="E15" i="1" s="1"/>
  <c r="C30" i="4" l="1"/>
  <c r="D29" i="4"/>
  <c r="E23" i="2"/>
  <c r="D23" i="2"/>
  <c r="C24" i="2"/>
  <c r="D16" i="1"/>
  <c r="E16" i="1" s="1"/>
  <c r="C31" i="4" l="1"/>
  <c r="D30" i="4"/>
  <c r="E24" i="2"/>
  <c r="D24" i="2"/>
  <c r="C25" i="2"/>
  <c r="D17" i="1"/>
  <c r="E17" i="1" s="1"/>
  <c r="C32" i="4" l="1"/>
  <c r="D31" i="4"/>
  <c r="E25" i="2"/>
  <c r="D25" i="2"/>
  <c r="C26" i="2"/>
  <c r="C19" i="1"/>
  <c r="D18" i="1"/>
  <c r="E18" i="1" s="1"/>
  <c r="D32" i="4" l="1"/>
  <c r="C33" i="4"/>
  <c r="E26" i="2"/>
  <c r="D26" i="2"/>
  <c r="C27" i="2"/>
  <c r="C20" i="1"/>
  <c r="D19" i="1"/>
  <c r="E19" i="1" s="1"/>
  <c r="C34" i="4" l="1"/>
  <c r="D33" i="4"/>
  <c r="E27" i="2"/>
  <c r="D27" i="2"/>
  <c r="C28" i="2"/>
  <c r="C21" i="1"/>
  <c r="D20" i="1"/>
  <c r="E20" i="1" s="1"/>
  <c r="E28" i="2" l="1"/>
  <c r="D28" i="2"/>
  <c r="C29" i="2"/>
  <c r="C22" i="1"/>
  <c r="D21" i="1"/>
  <c r="E21" i="1" s="1"/>
  <c r="E29" i="2" l="1"/>
  <c r="D29" i="2"/>
  <c r="C30" i="2"/>
  <c r="C23" i="1"/>
  <c r="D22" i="1"/>
  <c r="E22" i="1" s="1"/>
  <c r="D30" i="2" l="1"/>
  <c r="E30" i="2"/>
  <c r="C31" i="2"/>
  <c r="C24" i="1"/>
  <c r="D23" i="1"/>
  <c r="E23" i="1" s="1"/>
  <c r="D31" i="2" l="1"/>
  <c r="E31" i="2"/>
  <c r="C32" i="2"/>
  <c r="C25" i="1"/>
  <c r="D24" i="1"/>
  <c r="E24" i="1" s="1"/>
  <c r="D32" i="2" l="1"/>
  <c r="E32" i="2"/>
  <c r="C33" i="2"/>
  <c r="C26" i="1"/>
  <c r="D25" i="1"/>
  <c r="E25" i="1" s="1"/>
  <c r="D33" i="2" l="1"/>
  <c r="E33" i="2"/>
  <c r="C34" i="2"/>
  <c r="C35" i="2" s="1"/>
  <c r="C27" i="1"/>
  <c r="D26" i="1"/>
  <c r="E26" i="1" s="1"/>
  <c r="E35" i="2" l="1"/>
  <c r="D35" i="2"/>
  <c r="C36" i="2"/>
  <c r="E34" i="2"/>
  <c r="D34" i="2"/>
  <c r="C28" i="1"/>
  <c r="D27" i="1"/>
  <c r="E27" i="1" s="1"/>
  <c r="D36" i="2" l="1"/>
  <c r="C37" i="2"/>
  <c r="E36" i="2"/>
  <c r="C29" i="1"/>
  <c r="D28" i="1"/>
  <c r="E28" i="1" s="1"/>
  <c r="D37" i="2" l="1"/>
  <c r="C38" i="2"/>
  <c r="E37" i="2"/>
  <c r="D29" i="1"/>
  <c r="E29" i="1" s="1"/>
  <c r="C30" i="1"/>
  <c r="E38" i="2" l="1"/>
  <c r="D38" i="2"/>
  <c r="D30" i="1"/>
  <c r="E30" i="1" s="1"/>
  <c r="C31" i="1"/>
  <c r="C32" i="1" l="1"/>
  <c r="D31" i="1"/>
  <c r="E31" i="1" s="1"/>
  <c r="D32" i="1" l="1"/>
  <c r="E32" i="1" s="1"/>
  <c r="C33" i="1"/>
  <c r="D34" i="4" l="1"/>
  <c r="C35" i="4"/>
  <c r="D33" i="1"/>
  <c r="E33" i="1" s="1"/>
  <c r="C34" i="1"/>
  <c r="D35" i="4" l="1"/>
  <c r="C36" i="4"/>
  <c r="D34" i="1"/>
  <c r="E34" i="1" s="1"/>
  <c r="C35" i="1"/>
  <c r="D36" i="4" l="1"/>
  <c r="C37" i="4"/>
  <c r="D35" i="1"/>
  <c r="E35" i="1" s="1"/>
  <c r="C36" i="1"/>
  <c r="C38" i="4" l="1"/>
  <c r="D37" i="4"/>
  <c r="D36" i="1"/>
  <c r="E36" i="1" s="1"/>
  <c r="C37" i="1"/>
  <c r="D38" i="4" l="1"/>
  <c r="C39" i="4"/>
  <c r="D37" i="1"/>
  <c r="E37" i="1" s="1"/>
  <c r="C38" i="1"/>
  <c r="C40" i="4" l="1"/>
  <c r="D39" i="4"/>
  <c r="C39" i="1"/>
  <c r="D38" i="1"/>
  <c r="E38" i="1" s="1"/>
  <c r="C41" i="4" l="1"/>
  <c r="D40" i="4"/>
  <c r="D39" i="1"/>
  <c r="E39" i="1" s="1"/>
  <c r="C40" i="1"/>
  <c r="C42" i="4" l="1"/>
  <c r="D41" i="4"/>
  <c r="D40" i="1"/>
  <c r="E40" i="1" s="1"/>
  <c r="C41" i="1"/>
  <c r="D42" i="4" l="1"/>
  <c r="C43" i="4"/>
  <c r="D41" i="1"/>
  <c r="E41" i="1" s="1"/>
  <c r="C42" i="1"/>
  <c r="D43" i="4" l="1"/>
  <c r="C44" i="4"/>
  <c r="D42" i="1"/>
  <c r="E42" i="1" s="1"/>
  <c r="C43" i="1"/>
  <c r="C45" i="4" l="1"/>
  <c r="D44" i="4"/>
  <c r="C44" i="1"/>
  <c r="D43" i="1"/>
  <c r="E43" i="1" s="1"/>
  <c r="C46" i="4" l="1"/>
  <c r="D45" i="4"/>
  <c r="D44" i="1"/>
  <c r="E44" i="1" s="1"/>
  <c r="C45" i="1"/>
  <c r="D46" i="4" l="1"/>
  <c r="C47" i="4"/>
  <c r="D45" i="1"/>
  <c r="E45" i="1" s="1"/>
  <c r="C46" i="1"/>
  <c r="C48" i="4" l="1"/>
  <c r="D47" i="4"/>
  <c r="C47" i="1"/>
  <c r="D46" i="1"/>
  <c r="E46" i="1" s="1"/>
  <c r="C49" i="4" l="1"/>
  <c r="D48" i="4"/>
  <c r="C48" i="1"/>
  <c r="D47" i="1"/>
  <c r="E47" i="1" s="1"/>
  <c r="C50" i="4" l="1"/>
  <c r="D49" i="4"/>
  <c r="C49" i="1"/>
  <c r="D48" i="1"/>
  <c r="E48" i="1" s="1"/>
  <c r="D50" i="4" l="1"/>
  <c r="C51" i="4"/>
  <c r="D49" i="1"/>
  <c r="E49" i="1" s="1"/>
  <c r="C50" i="1"/>
  <c r="D51" i="4" l="1"/>
  <c r="C52" i="4"/>
  <c r="C51" i="1"/>
  <c r="D50" i="1"/>
  <c r="E50" i="1" s="1"/>
  <c r="D52" i="4" l="1"/>
  <c r="C53" i="4"/>
  <c r="C52" i="1"/>
  <c r="D51" i="1"/>
  <c r="E51" i="1" s="1"/>
  <c r="C54" i="4" l="1"/>
  <c r="D53" i="4"/>
  <c r="D52" i="1"/>
  <c r="E52" i="1" s="1"/>
  <c r="C53" i="1"/>
  <c r="D54" i="4" l="1"/>
  <c r="C54" i="1"/>
  <c r="D54" i="1" s="1"/>
  <c r="E54" i="1" s="1"/>
  <c r="D53" i="1"/>
  <c r="E53" i="1" s="1"/>
</calcChain>
</file>

<file path=xl/sharedStrings.xml><?xml version="1.0" encoding="utf-8"?>
<sst xmlns="http://schemas.openxmlformats.org/spreadsheetml/2006/main" count="122" uniqueCount="30">
  <si>
    <t>diametre</t>
  </si>
  <si>
    <t>longueur</t>
  </si>
  <si>
    <t>frequence</t>
  </si>
  <si>
    <t>note</t>
  </si>
  <si>
    <t>A</t>
  </si>
  <si>
    <t>B</t>
  </si>
  <si>
    <t>C</t>
  </si>
  <si>
    <t>D</t>
  </si>
  <si>
    <t>E</t>
  </si>
  <si>
    <t>F</t>
  </si>
  <si>
    <t>a</t>
  </si>
  <si>
    <t>c</t>
  </si>
  <si>
    <t>d</t>
  </si>
  <si>
    <t>f</t>
  </si>
  <si>
    <t>G</t>
  </si>
  <si>
    <t>g</t>
  </si>
  <si>
    <t>tuning edo</t>
  </si>
  <si>
    <t>Tuning EDO</t>
  </si>
  <si>
    <t>Scale length</t>
  </si>
  <si>
    <t>fret to fret</t>
  </si>
  <si>
    <t>bridge to fret</t>
  </si>
  <si>
    <t>fret to nut</t>
  </si>
  <si>
    <t>celerity de l air</t>
  </si>
  <si>
    <t>frequence de base</t>
  </si>
  <si>
    <t>longueur fermé</t>
  </si>
  <si>
    <t>longueur ouverte</t>
  </si>
  <si>
    <t xml:space="preserve">fret number </t>
  </si>
  <si>
    <t xml:space="preserve">soprano hole placement </t>
  </si>
  <si>
    <t xml:space="preserve">new hole placement 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</si>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</sst>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2694C5-46F4-4625-B83E-3CE7B4CE30B1}" name="Tableau2" displayName="Tableau2" ref="B5:E38" totalsRowShown="0">
  <autoFilter ref="B5:E38" xr:uid="{5C2694C5-46F4-4625-B83E-3CE7B4CE30B1}"/>
  <tableColumns count="4">
    <tableColumn id="1" xr3:uid="{CAF8C445-EA80-41B7-AA2D-63C18F05CE01}" name="fret number ">
      <calculatedColumnFormula>B5+1</calculatedColumnFormula>
    </tableColumn>
    <tableColumn id="2" xr3:uid="{3E50E232-815F-48EA-825C-FC21A2EBFCDA}" name="bridge to fret"/>
    <tableColumn id="3" xr3:uid="{1DE6E0BD-BDF8-4B57-8AEB-72F668F31637}" name="fret to fret">
      <calculatedColumnFormula>C6-$C$2</calculatedColumnFormula>
    </tableColumn>
    <tableColumn id="4" xr3:uid="{2BE07CAE-B9B7-4D85-B960-7E1262CB82D9}" name="fret to nut">
      <calculatedColumnFormula>-($C$2-Tableau2[[#This Row],[bridge to fret]])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DBBBA3-7178-4B20-8E6E-5A23D5B103C8}" name="Tableau5" displayName="Tableau5" ref="D6:E13" totalsRowShown="0">
  <autoFilter ref="D6:E13" xr:uid="{20DBBBA3-7178-4B20-8E6E-5A23D5B103C8}"/>
  <tableColumns count="2">
    <tableColumn id="1" xr3:uid="{ED4794C0-2B79-45E6-BFAC-822CD45D39B2}" name="soprano hole placement "/>
    <tableColumn id="2" xr3:uid="{34568B48-025B-4355-A124-0D9864AA7647}" name="new hole placement ">
      <calculatedColumnFormula>D7*$E$4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B3E8C-776A-435A-91C2-4B1F025C8602}" name="Tableau1" displayName="Tableau1" ref="B4:E54" totalsRowShown="0">
  <autoFilter ref="B4:E54" xr:uid="{8BDB3E8C-776A-435A-91C2-4B1F025C8602}"/>
  <tableColumns count="4">
    <tableColumn id="1" xr3:uid="{35E50A67-C6C8-4B76-9F38-AB38510357D5}" name="note"/>
    <tableColumn id="2" xr3:uid="{9D1CAC29-AF2B-4F4D-8D68-BA2D74DC8F34}" name="frequence"/>
    <tableColumn id="3" xr3:uid="{AE03490C-2B6C-4D27-9D35-26C8283BC076}" name="longueur">
      <calculatedColumnFormula>($G$3/(4*Tableau1[[#This Row],[frequence]]))*1000</calculatedColumnFormula>
    </tableColumn>
    <tableColumn id="4" xr3:uid="{80FF8BF6-F180-458D-A3A0-AE2542C6BB91}" name="diametre">
      <calculatedColumnFormula>Tableau1[[#This Row],[longueur]]/10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E4BC23-3DCC-46CD-BA50-357C79267887}" name="Tableau14" displayName="Tableau14" ref="B4:E54" totalsRowShown="0">
  <autoFilter ref="B4:E54" xr:uid="{3CE4BC23-3DCC-46CD-BA50-357C79267887}"/>
  <tableColumns count="4">
    <tableColumn id="1" xr3:uid="{543343C4-8530-4FFD-985F-B0E03A17C701}" name="note"/>
    <tableColumn id="2" xr3:uid="{65976E91-64F1-4A3E-A84F-1298891B0307}" name="frequence"/>
    <tableColumn id="3" xr3:uid="{9561865E-AD13-49CE-A94E-28838CD19BE6}" name="longueur fermé">
      <calculatedColumnFormula>($G$3/(4*Tableau14[[#This Row],[frequence]]))*1000</calculatedColumnFormula>
    </tableColumn>
    <tableColumn id="4" xr3:uid="{A66AC778-FE86-4158-8C2E-A80B2298EC7D}" name="longueur ouverte" dataDxfId="0">
      <calculatedColumnFormula>($G$3/(2*Tableau14[[#This Row],[frequence]]))*1000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5F27-9574-4AB1-BABB-4180CE38BED8}">
  <sheetPr codeName="Feuil2"/>
  <dimension ref="B2:E38"/>
  <sheetViews>
    <sheetView tabSelected="1" topLeftCell="A4" zoomScale="85" zoomScaleNormal="85" workbookViewId="0">
      <selection activeCell="H6" sqref="H6"/>
    </sheetView>
  </sheetViews>
  <sheetFormatPr baseColWidth="10" defaultRowHeight="14.4" x14ac:dyDescent="0.3"/>
  <cols>
    <col min="2" max="2" width="14.88671875" bestFit="1" customWidth="1"/>
    <col min="3" max="3" width="15.5546875" bestFit="1" customWidth="1"/>
    <col min="4" max="4" width="13" bestFit="1" customWidth="1"/>
    <col min="5" max="5" width="12.88671875" bestFit="1" customWidth="1"/>
  </cols>
  <sheetData>
    <row r="2" spans="2:5" x14ac:dyDescent="0.3">
      <c r="B2" t="s">
        <v>18</v>
      </c>
      <c r="C2">
        <v>450</v>
      </c>
    </row>
    <row r="3" spans="2:5" x14ac:dyDescent="0.3">
      <c r="B3" t="s">
        <v>17</v>
      </c>
      <c r="C3">
        <v>12</v>
      </c>
    </row>
    <row r="5" spans="2:5" x14ac:dyDescent="0.3">
      <c r="B5" t="s">
        <v>26</v>
      </c>
      <c r="C5" t="s">
        <v>20</v>
      </c>
      <c r="D5" t="s">
        <v>19</v>
      </c>
      <c r="E5" t="s">
        <v>21</v>
      </c>
    </row>
    <row r="6" spans="2:5" x14ac:dyDescent="0.3">
      <c r="B6">
        <v>0</v>
      </c>
      <c r="C6">
        <f>C2</f>
        <v>450</v>
      </c>
      <c r="D6">
        <f>C6-$C$2</f>
        <v>0</v>
      </c>
      <c r="E6">
        <f>($C$2-Tableau2[[#This Row],[bridge to fret]])</f>
        <v>0</v>
      </c>
    </row>
    <row r="7" spans="2:5" x14ac:dyDescent="0.3">
      <c r="B7">
        <f>B6+1</f>
        <v>1</v>
      </c>
      <c r="C7">
        <f>C6/(2^(Tableau2[[#This Row],[fret number ]]/C3))</f>
        <v>424.74344070676204</v>
      </c>
      <c r="D7">
        <f>-(C7-C6)</f>
        <v>25.256559293237956</v>
      </c>
      <c r="E7">
        <f>($C$2-Tableau2[[#This Row],[bridge to fret]])</f>
        <v>25.256559293237956</v>
      </c>
    </row>
    <row r="8" spans="2:5" x14ac:dyDescent="0.3">
      <c r="B8">
        <f t="shared" ref="B8:B20" si="0">B7+1</f>
        <v>2</v>
      </c>
      <c r="C8">
        <f t="shared" ref="C8:C38" si="1">C7/2^(1/12)</f>
        <v>400.90442316315261</v>
      </c>
      <c r="D8">
        <f t="shared" ref="D8:D34" si="2">-(C8-C7)</f>
        <v>23.83901754360943</v>
      </c>
      <c r="E8">
        <f>($C$2-Tableau2[[#This Row],[bridge to fret]])</f>
        <v>49.095576836847385</v>
      </c>
    </row>
    <row r="9" spans="2:5" x14ac:dyDescent="0.3">
      <c r="B9">
        <f t="shared" si="0"/>
        <v>3</v>
      </c>
      <c r="C9">
        <f t="shared" si="1"/>
        <v>378.40338686417147</v>
      </c>
      <c r="D9">
        <f t="shared" si="2"/>
        <v>22.501036298981148</v>
      </c>
      <c r="E9">
        <f>($C$2-Tableau2[[#This Row],[bridge to fret]])</f>
        <v>71.596613135828534</v>
      </c>
    </row>
    <row r="10" spans="2:5" x14ac:dyDescent="0.3">
      <c r="B10">
        <f t="shared" si="0"/>
        <v>4</v>
      </c>
      <c r="C10">
        <f t="shared" si="1"/>
        <v>357.16523669284481</v>
      </c>
      <c r="D10">
        <f t="shared" si="2"/>
        <v>21.238150171326652</v>
      </c>
      <c r="E10">
        <f>($C$2-Tableau2[[#This Row],[bridge to fret]])</f>
        <v>92.834763307155185</v>
      </c>
    </row>
    <row r="11" spans="2:5" x14ac:dyDescent="0.3">
      <c r="B11">
        <f t="shared" si="0"/>
        <v>5</v>
      </c>
      <c r="C11">
        <f t="shared" si="1"/>
        <v>337.11909229725325</v>
      </c>
      <c r="D11">
        <f t="shared" si="2"/>
        <v>20.046144395591568</v>
      </c>
      <c r="E11">
        <f>($C$2-Tableau2[[#This Row],[bridge to fret]])</f>
        <v>112.88090770274675</v>
      </c>
    </row>
    <row r="12" spans="2:5" x14ac:dyDescent="0.3">
      <c r="B12">
        <f t="shared" si="0"/>
        <v>6</v>
      </c>
      <c r="C12">
        <f t="shared" si="1"/>
        <v>318.19805153394628</v>
      </c>
      <c r="D12">
        <f t="shared" si="2"/>
        <v>18.921040763306962</v>
      </c>
      <c r="E12">
        <f>($C$2-Tableau2[[#This Row],[bridge to fret]])</f>
        <v>131.80194846605372</v>
      </c>
    </row>
    <row r="13" spans="2:5" x14ac:dyDescent="0.3">
      <c r="B13">
        <f t="shared" si="0"/>
        <v>7</v>
      </c>
      <c r="C13">
        <f t="shared" si="1"/>
        <v>300.33896718825764</v>
      </c>
      <c r="D13">
        <f t="shared" si="2"/>
        <v>17.859084345688643</v>
      </c>
      <c r="E13">
        <f>($C$2-Tableau2[[#This Row],[bridge to fret]])</f>
        <v>149.66103281174236</v>
      </c>
    </row>
    <row r="14" spans="2:5" x14ac:dyDescent="0.3">
      <c r="B14">
        <f t="shared" si="0"/>
        <v>8</v>
      </c>
      <c r="C14">
        <f t="shared" si="1"/>
        <v>283.48223622634634</v>
      </c>
      <c r="D14">
        <f t="shared" si="2"/>
        <v>16.856730961911296</v>
      </c>
      <c r="E14">
        <f>($C$2-Tableau2[[#This Row],[bridge to fret]])</f>
        <v>166.51776377365366</v>
      </c>
    </row>
    <row r="15" spans="2:5" x14ac:dyDescent="0.3">
      <c r="B15">
        <f t="shared" si="0"/>
        <v>9</v>
      </c>
      <c r="C15">
        <f t="shared" si="1"/>
        <v>267.57160087561209</v>
      </c>
      <c r="D15">
        <f t="shared" si="2"/>
        <v>15.910635350734253</v>
      </c>
      <c r="E15">
        <f>($C$2-Tableau2[[#This Row],[bridge to fret]])</f>
        <v>182.42839912438791</v>
      </c>
    </row>
    <row r="16" spans="2:5" x14ac:dyDescent="0.3">
      <c r="B16">
        <f t="shared" si="0"/>
        <v>10</v>
      </c>
      <c r="C16">
        <f t="shared" si="1"/>
        <v>252.55396086960877</v>
      </c>
      <c r="D16">
        <f t="shared" si="2"/>
        <v>15.017640006003319</v>
      </c>
      <c r="E16">
        <f>($C$2-Tableau2[[#This Row],[bridge to fret]])</f>
        <v>197.44603913039123</v>
      </c>
    </row>
    <row r="17" spans="2:5" x14ac:dyDescent="0.3">
      <c r="B17">
        <f t="shared" si="0"/>
        <v>11</v>
      </c>
      <c r="C17">
        <f t="shared" si="1"/>
        <v>238.37919623084127</v>
      </c>
      <c r="D17">
        <f t="shared" si="2"/>
        <v>14.174764638767499</v>
      </c>
      <c r="E17">
        <f>($C$2-Tableau2[[#This Row],[bridge to fret]])</f>
        <v>211.62080376915873</v>
      </c>
    </row>
    <row r="18" spans="2:5" x14ac:dyDescent="0.3">
      <c r="B18">
        <f t="shared" si="0"/>
        <v>12</v>
      </c>
      <c r="C18">
        <f t="shared" si="1"/>
        <v>224.99999999999983</v>
      </c>
      <c r="D18">
        <f t="shared" si="2"/>
        <v>13.379196230841444</v>
      </c>
      <c r="E18">
        <f>($C$2-Tableau2[[#This Row],[bridge to fret]])</f>
        <v>225.00000000000017</v>
      </c>
    </row>
    <row r="19" spans="2:5" x14ac:dyDescent="0.3">
      <c r="B19">
        <f t="shared" si="0"/>
        <v>13</v>
      </c>
      <c r="C19">
        <f t="shared" si="1"/>
        <v>212.37172035338088</v>
      </c>
      <c r="D19">
        <f t="shared" si="2"/>
        <v>12.62827964661895</v>
      </c>
      <c r="E19">
        <f>($C$2-Tableau2[[#This Row],[bridge to fret]])</f>
        <v>237.62827964661912</v>
      </c>
    </row>
    <row r="20" spans="2:5" x14ac:dyDescent="0.3">
      <c r="B20">
        <f t="shared" si="0"/>
        <v>14</v>
      </c>
      <c r="C20">
        <f t="shared" si="1"/>
        <v>200.45221158157619</v>
      </c>
      <c r="D20">
        <f t="shared" si="2"/>
        <v>11.919508771804686</v>
      </c>
      <c r="E20">
        <f>($C$2-Tableau2[[#This Row],[bridge to fret]])</f>
        <v>249.54778841842381</v>
      </c>
    </row>
    <row r="21" spans="2:5" x14ac:dyDescent="0.3">
      <c r="B21">
        <f t="shared" ref="B21:B38" si="3">B20+1</f>
        <v>15</v>
      </c>
      <c r="C21">
        <f t="shared" si="1"/>
        <v>189.20169343208562</v>
      </c>
      <c r="D21">
        <f t="shared" si="2"/>
        <v>11.250518149490574</v>
      </c>
      <c r="E21">
        <f>($C$2-Tableau2[[#This Row],[bridge to fret]])</f>
        <v>260.79830656791438</v>
      </c>
    </row>
    <row r="22" spans="2:5" x14ac:dyDescent="0.3">
      <c r="B22">
        <f t="shared" si="3"/>
        <v>16</v>
      </c>
      <c r="C22">
        <f t="shared" si="1"/>
        <v>178.58261834642229</v>
      </c>
      <c r="D22">
        <f t="shared" si="2"/>
        <v>10.619075085663326</v>
      </c>
      <c r="E22">
        <f>($C$2-Tableau2[[#This Row],[bridge to fret]])</f>
        <v>271.41738165357771</v>
      </c>
    </row>
    <row r="23" spans="2:5" x14ac:dyDescent="0.3">
      <c r="B23">
        <f t="shared" si="3"/>
        <v>17</v>
      </c>
      <c r="C23">
        <f t="shared" si="1"/>
        <v>168.55954614862651</v>
      </c>
      <c r="D23">
        <f t="shared" si="2"/>
        <v>10.023072197795784</v>
      </c>
      <c r="E23">
        <f>($C$2-Tableau2[[#This Row],[bridge to fret]])</f>
        <v>281.44045385137349</v>
      </c>
    </row>
    <row r="24" spans="2:5" x14ac:dyDescent="0.3">
      <c r="B24">
        <f t="shared" si="3"/>
        <v>18</v>
      </c>
      <c r="C24">
        <f t="shared" si="1"/>
        <v>159.09902576697303</v>
      </c>
      <c r="D24">
        <f t="shared" si="2"/>
        <v>9.4605203816534811</v>
      </c>
      <c r="E24">
        <f>($C$2-Tableau2[[#This Row],[bridge to fret]])</f>
        <v>290.900974233027</v>
      </c>
    </row>
    <row r="25" spans="2:5" x14ac:dyDescent="0.3">
      <c r="B25">
        <f t="shared" si="3"/>
        <v>19</v>
      </c>
      <c r="C25">
        <f t="shared" si="1"/>
        <v>150.16948359412871</v>
      </c>
      <c r="D25">
        <f t="shared" si="2"/>
        <v>8.9295421728443216</v>
      </c>
      <c r="E25">
        <f>($C$2-Tableau2[[#This Row],[bridge to fret]])</f>
        <v>299.83051640587132</v>
      </c>
    </row>
    <row r="26" spans="2:5" x14ac:dyDescent="0.3">
      <c r="B26">
        <f t="shared" si="3"/>
        <v>20</v>
      </c>
      <c r="C26">
        <f t="shared" si="1"/>
        <v>141.74111811317309</v>
      </c>
      <c r="D26">
        <f t="shared" si="2"/>
        <v>8.4283654809556197</v>
      </c>
      <c r="E26">
        <f>($C$2-Tableau2[[#This Row],[bridge to fret]])</f>
        <v>308.25888188682688</v>
      </c>
    </row>
    <row r="27" spans="2:5" x14ac:dyDescent="0.3">
      <c r="B27">
        <f t="shared" si="3"/>
        <v>21</v>
      </c>
      <c r="C27">
        <f t="shared" si="1"/>
        <v>133.78580043780599</v>
      </c>
      <c r="D27">
        <f t="shared" si="2"/>
        <v>7.9553176753670982</v>
      </c>
      <c r="E27">
        <f>($C$2-Tableau2[[#This Row],[bridge to fret]])</f>
        <v>316.21419956219404</v>
      </c>
    </row>
    <row r="28" spans="2:5" x14ac:dyDescent="0.3">
      <c r="B28">
        <f t="shared" si="3"/>
        <v>22</v>
      </c>
      <c r="C28">
        <f t="shared" si="1"/>
        <v>126.27698043480433</v>
      </c>
      <c r="D28">
        <f t="shared" si="2"/>
        <v>7.5088200030016594</v>
      </c>
      <c r="E28">
        <f>($C$2-Tableau2[[#This Row],[bridge to fret]])</f>
        <v>323.72301956519567</v>
      </c>
    </row>
    <row r="29" spans="2:5" x14ac:dyDescent="0.3">
      <c r="B29">
        <f t="shared" si="3"/>
        <v>23</v>
      </c>
      <c r="C29">
        <f t="shared" si="1"/>
        <v>119.18959811542059</v>
      </c>
      <c r="D29">
        <f t="shared" si="2"/>
        <v>7.0873823193837353</v>
      </c>
      <c r="E29">
        <f>($C$2-Tableau2[[#This Row],[bridge to fret]])</f>
        <v>330.81040188457939</v>
      </c>
    </row>
    <row r="30" spans="2:5" x14ac:dyDescent="0.3">
      <c r="B30">
        <f t="shared" si="3"/>
        <v>24</v>
      </c>
      <c r="C30">
        <f t="shared" si="1"/>
        <v>112.49999999999987</v>
      </c>
      <c r="D30">
        <f t="shared" si="2"/>
        <v>6.689598115420722</v>
      </c>
      <c r="E30">
        <f>($C$2-Tableau2[[#This Row],[bridge to fret]])</f>
        <v>337.50000000000011</v>
      </c>
    </row>
    <row r="31" spans="2:5" x14ac:dyDescent="0.3">
      <c r="B31">
        <f t="shared" si="3"/>
        <v>25</v>
      </c>
      <c r="C31">
        <f t="shared" si="1"/>
        <v>106.1858601766904</v>
      </c>
      <c r="D31">
        <f t="shared" si="2"/>
        <v>6.3141398233094748</v>
      </c>
      <c r="E31">
        <f>($C$2-Tableau2[[#This Row],[bridge to fret]])</f>
        <v>343.81413982330957</v>
      </c>
    </row>
    <row r="32" spans="2:5" x14ac:dyDescent="0.3">
      <c r="B32">
        <f t="shared" si="3"/>
        <v>26</v>
      </c>
      <c r="C32">
        <f t="shared" si="1"/>
        <v>100.22610579078805</v>
      </c>
      <c r="D32">
        <f t="shared" si="2"/>
        <v>5.9597543859023432</v>
      </c>
      <c r="E32">
        <f>($C$2-Tableau2[[#This Row],[bridge to fret]])</f>
        <v>349.77389420921196</v>
      </c>
    </row>
    <row r="33" spans="2:5" x14ac:dyDescent="0.3">
      <c r="B33">
        <f t="shared" si="3"/>
        <v>27</v>
      </c>
      <c r="C33">
        <f t="shared" si="1"/>
        <v>94.600846716042767</v>
      </c>
      <c r="D33">
        <f t="shared" si="2"/>
        <v>5.6252590747452871</v>
      </c>
      <c r="E33">
        <f>($C$2-Tableau2[[#This Row],[bridge to fret]])</f>
        <v>355.39915328395722</v>
      </c>
    </row>
    <row r="34" spans="2:5" x14ac:dyDescent="0.3">
      <c r="B34">
        <f t="shared" si="3"/>
        <v>28</v>
      </c>
      <c r="C34">
        <f t="shared" si="1"/>
        <v>89.291309173211104</v>
      </c>
      <c r="D34">
        <f t="shared" si="2"/>
        <v>5.3095375428316629</v>
      </c>
      <c r="E34">
        <f>($C$2-Tableau2[[#This Row],[bridge to fret]])</f>
        <v>360.70869082678888</v>
      </c>
    </row>
    <row r="35" spans="2:5" x14ac:dyDescent="0.3">
      <c r="B35">
        <f t="shared" si="3"/>
        <v>29</v>
      </c>
      <c r="C35">
        <f t="shared" si="1"/>
        <v>84.279773074313226</v>
      </c>
      <c r="D35">
        <f t="shared" ref="D35:D38" si="4">-(C35-C34)</f>
        <v>5.0115360988978779</v>
      </c>
      <c r="E35">
        <f>($C$2-Tableau2[[#This Row],[bridge to fret]])</f>
        <v>365.7202269256868</v>
      </c>
    </row>
    <row r="36" spans="2:5" x14ac:dyDescent="0.3">
      <c r="B36">
        <f t="shared" si="3"/>
        <v>30</v>
      </c>
      <c r="C36">
        <f t="shared" si="1"/>
        <v>79.549512883486486</v>
      </c>
      <c r="D36">
        <f t="shared" si="4"/>
        <v>4.7302601908267405</v>
      </c>
      <c r="E36">
        <f>($C$2-Tableau2[[#This Row],[bridge to fret]])</f>
        <v>370.4504871165135</v>
      </c>
    </row>
    <row r="37" spans="2:5" x14ac:dyDescent="0.3">
      <c r="B37">
        <f t="shared" si="3"/>
        <v>31</v>
      </c>
      <c r="C37">
        <f t="shared" si="1"/>
        <v>75.084741797064325</v>
      </c>
      <c r="D37">
        <f t="shared" si="4"/>
        <v>4.4647710864221608</v>
      </c>
      <c r="E37">
        <f>($C$2-Tableau2[[#This Row],[bridge to fret]])</f>
        <v>374.91525820293566</v>
      </c>
    </row>
    <row r="38" spans="2:5" x14ac:dyDescent="0.3">
      <c r="B38">
        <f t="shared" si="3"/>
        <v>32</v>
      </c>
      <c r="C38">
        <f t="shared" si="1"/>
        <v>70.870559056586515</v>
      </c>
      <c r="D38">
        <f t="shared" si="4"/>
        <v>4.2141827404778098</v>
      </c>
      <c r="E38">
        <f>($C$2-Tableau2[[#This Row],[bridge to fret]])</f>
        <v>379.1294409434135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348B-B3C9-4C1E-BBDA-A7AC61E4A6AE}">
  <dimension ref="D4:E13"/>
  <sheetViews>
    <sheetView workbookViewId="0">
      <selection activeCell="F15" sqref="F15"/>
    </sheetView>
  </sheetViews>
  <sheetFormatPr baseColWidth="10" defaultRowHeight="14.4" x14ac:dyDescent="0.3"/>
  <cols>
    <col min="4" max="4" width="23" customWidth="1"/>
    <col min="5" max="5" width="19.77734375" customWidth="1"/>
  </cols>
  <sheetData>
    <row r="4" spans="4:5" x14ac:dyDescent="0.3">
      <c r="D4" t="s">
        <v>29</v>
      </c>
      <c r="E4">
        <v>1</v>
      </c>
    </row>
    <row r="6" spans="4:5" x14ac:dyDescent="0.3">
      <c r="D6" t="s">
        <v>27</v>
      </c>
      <c r="E6" t="s">
        <v>28</v>
      </c>
    </row>
    <row r="7" spans="4:5" x14ac:dyDescent="0.3">
      <c r="D7">
        <v>552.4</v>
      </c>
      <c r="E7">
        <f>D7*$E$4</f>
        <v>552.4</v>
      </c>
    </row>
    <row r="8" spans="4:5" x14ac:dyDescent="0.3">
      <c r="D8">
        <v>21.6</v>
      </c>
      <c r="E8">
        <f t="shared" ref="E8:E13" si="0">D8*$E$4</f>
        <v>21.6</v>
      </c>
    </row>
    <row r="9" spans="4:5" x14ac:dyDescent="0.3">
      <c r="D9">
        <v>23.5</v>
      </c>
      <c r="E9">
        <f t="shared" si="0"/>
        <v>23.5</v>
      </c>
    </row>
    <row r="10" spans="4:5" x14ac:dyDescent="0.3">
      <c r="D10">
        <v>25.1</v>
      </c>
      <c r="E10">
        <f t="shared" si="0"/>
        <v>25.1</v>
      </c>
    </row>
    <row r="11" spans="4:5" x14ac:dyDescent="0.3">
      <c r="D11">
        <v>33.299999999999997</v>
      </c>
      <c r="E11">
        <f t="shared" si="0"/>
        <v>33.299999999999997</v>
      </c>
    </row>
    <row r="12" spans="4:5" x14ac:dyDescent="0.3">
      <c r="D12">
        <v>35</v>
      </c>
      <c r="E12">
        <f t="shared" si="0"/>
        <v>35</v>
      </c>
    </row>
    <row r="13" spans="4:5" x14ac:dyDescent="0.3">
      <c r="D13">
        <v>36.5</v>
      </c>
      <c r="E13">
        <f t="shared" si="0"/>
        <v>36.5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7589-F351-498A-83E5-F99340A084FE}">
  <sheetPr codeName="Feuil1"/>
  <dimension ref="A3:I54"/>
  <sheetViews>
    <sheetView topLeftCell="A12" zoomScale="115" zoomScaleNormal="115" workbookViewId="0">
      <selection activeCell="E20" sqref="B20:E32"/>
    </sheetView>
  </sheetViews>
  <sheetFormatPr baseColWidth="10" defaultRowHeight="14.4" x14ac:dyDescent="0.3"/>
  <sheetData>
    <row r="3" spans="1:9" x14ac:dyDescent="0.3">
      <c r="F3" t="s">
        <v>22</v>
      </c>
      <c r="G3">
        <f>340</f>
        <v>340</v>
      </c>
      <c r="H3" t="s">
        <v>16</v>
      </c>
      <c r="I3">
        <v>12</v>
      </c>
    </row>
    <row r="4" spans="1:9" x14ac:dyDescent="0.3">
      <c r="B4" t="s">
        <v>3</v>
      </c>
      <c r="C4" t="s">
        <v>2</v>
      </c>
      <c r="D4" t="s">
        <v>1</v>
      </c>
      <c r="E4" t="s">
        <v>0</v>
      </c>
      <c r="I4">
        <v>220</v>
      </c>
    </row>
    <row r="5" spans="1:9" x14ac:dyDescent="0.3">
      <c r="A5">
        <v>1</v>
      </c>
      <c r="B5" t="s">
        <v>4</v>
      </c>
      <c r="C5">
        <f>I4</f>
        <v>220</v>
      </c>
      <c r="D5">
        <f>($G$3/(4*Tableau1[[#This Row],[frequence]]))*1000</f>
        <v>386.36363636363637</v>
      </c>
      <c r="E5">
        <f>Tableau1[[#This Row],[longueur]]/10</f>
        <v>38.63636363636364</v>
      </c>
    </row>
    <row r="6" spans="1:9" x14ac:dyDescent="0.3">
      <c r="A6">
        <f>1+A5</f>
        <v>2</v>
      </c>
      <c r="B6" t="s">
        <v>10</v>
      </c>
      <c r="C6">
        <f>C5*2^(1/$I$3)</f>
        <v>233.08188075904496</v>
      </c>
      <c r="D6">
        <f>($G$3/(4*Tableau1[[#This Row],[frequence]]))*1000</f>
        <v>364.67871171792706</v>
      </c>
      <c r="E6">
        <f>Tableau1[[#This Row],[longueur]]/10</f>
        <v>36.467871171792709</v>
      </c>
    </row>
    <row r="7" spans="1:9" x14ac:dyDescent="0.3">
      <c r="A7">
        <f t="shared" ref="A7:A54" si="0">1+A6</f>
        <v>3</v>
      </c>
      <c r="B7" t="s">
        <v>5</v>
      </c>
      <c r="C7">
        <f t="shared" ref="C7:C18" si="1">C6*2^(1/$I$3)</f>
        <v>246.94165062806206</v>
      </c>
      <c r="D7">
        <f>($G$3/(4*Tableau1[[#This Row],[frequence]]))*1000</f>
        <v>344.21086837240381</v>
      </c>
      <c r="E7">
        <f>Tableau1[[#This Row],[longueur]]/10</f>
        <v>34.421086837240381</v>
      </c>
    </row>
    <row r="8" spans="1:9" x14ac:dyDescent="0.3">
      <c r="A8">
        <f t="shared" si="0"/>
        <v>4</v>
      </c>
      <c r="B8" t="s">
        <v>6</v>
      </c>
      <c r="C8">
        <f t="shared" si="1"/>
        <v>261.62556530059868</v>
      </c>
      <c r="D8">
        <f>($G$3/(4*Tableau1[[#This Row],[frequence]]))*1000</f>
        <v>324.89179680257149</v>
      </c>
      <c r="E8">
        <f>Tableau1[[#This Row],[longueur]]/10</f>
        <v>32.489179680257152</v>
      </c>
    </row>
    <row r="9" spans="1:9" x14ac:dyDescent="0.3">
      <c r="A9">
        <f t="shared" si="0"/>
        <v>5</v>
      </c>
      <c r="B9" t="s">
        <v>11</v>
      </c>
      <c r="C9">
        <f t="shared" si="1"/>
        <v>277.18263097687213</v>
      </c>
      <c r="D9">
        <f>($G$3/(4*Tableau1[[#This Row],[frequence]]))*1000</f>
        <v>306.65702140294758</v>
      </c>
      <c r="E9">
        <f>Tableau1[[#This Row],[longueur]]/10</f>
        <v>30.665702140294758</v>
      </c>
    </row>
    <row r="10" spans="1:9" x14ac:dyDescent="0.3">
      <c r="A10">
        <f t="shared" si="0"/>
        <v>6</v>
      </c>
      <c r="B10" t="s">
        <v>7</v>
      </c>
      <c r="C10">
        <f t="shared" si="1"/>
        <v>293.66476791740763</v>
      </c>
      <c r="D10">
        <f>($G$3/(4*Tableau1[[#This Row],[frequence]]))*1000</f>
        <v>289.44568530572252</v>
      </c>
      <c r="E10">
        <f>Tableau1[[#This Row],[longueur]]/10</f>
        <v>28.944568530572251</v>
      </c>
    </row>
    <row r="11" spans="1:9" x14ac:dyDescent="0.3">
      <c r="A11">
        <f t="shared" si="0"/>
        <v>7</v>
      </c>
      <c r="B11" t="s">
        <v>12</v>
      </c>
      <c r="C11">
        <f t="shared" si="1"/>
        <v>311.12698372208098</v>
      </c>
      <c r="D11">
        <f>($G$3/(4*Tableau1[[#This Row],[frequence]]))*1000</f>
        <v>273.20034727662056</v>
      </c>
      <c r="E11">
        <f>Tableau1[[#This Row],[longueur]]/10</f>
        <v>27.320034727662055</v>
      </c>
    </row>
    <row r="12" spans="1:9" x14ac:dyDescent="0.3">
      <c r="A12">
        <f t="shared" si="0"/>
        <v>8</v>
      </c>
      <c r="B12" t="s">
        <v>8</v>
      </c>
      <c r="C12">
        <f t="shared" si="1"/>
        <v>329.62755691287003</v>
      </c>
      <c r="D12">
        <f>($G$3/(4*Tableau1[[#This Row],[frequence]]))*1000</f>
        <v>257.86679001012021</v>
      </c>
      <c r="E12">
        <f>Tableau1[[#This Row],[longueur]]/10</f>
        <v>25.786679001012022</v>
      </c>
    </row>
    <row r="13" spans="1:9" x14ac:dyDescent="0.3">
      <c r="A13">
        <f t="shared" si="0"/>
        <v>9</v>
      </c>
      <c r="B13" t="s">
        <v>9</v>
      </c>
      <c r="C13">
        <f t="shared" si="1"/>
        <v>349.228231433004</v>
      </c>
      <c r="D13">
        <f>($G$3/(4*Tableau1[[#This Row],[frequence]]))*1000</f>
        <v>243.39383918423678</v>
      </c>
      <c r="E13">
        <f>Tableau1[[#This Row],[longueur]]/10</f>
        <v>24.339383918423678</v>
      </c>
    </row>
    <row r="14" spans="1:9" x14ac:dyDescent="0.3">
      <c r="A14">
        <f t="shared" si="0"/>
        <v>10</v>
      </c>
      <c r="B14" t="s">
        <v>13</v>
      </c>
      <c r="C14">
        <f t="shared" si="1"/>
        <v>369.99442271163451</v>
      </c>
      <c r="D14">
        <f>($G$3/(4*Tableau1[[#This Row],[frequence]]))*1000</f>
        <v>229.73319267098015</v>
      </c>
      <c r="E14">
        <f>Tableau1[[#This Row],[longueur]]/10</f>
        <v>22.973319267098013</v>
      </c>
    </row>
    <row r="15" spans="1:9" x14ac:dyDescent="0.3">
      <c r="A15">
        <f t="shared" si="0"/>
        <v>11</v>
      </c>
      <c r="B15" t="s">
        <v>14</v>
      </c>
      <c r="C15">
        <f t="shared" si="1"/>
        <v>391.99543598174944</v>
      </c>
      <c r="D15">
        <f>($G$3/(4*Tableau1[[#This Row],[frequence]]))*1000</f>
        <v>216.83925933249242</v>
      </c>
      <c r="E15">
        <f>Tableau1[[#This Row],[longueur]]/10</f>
        <v>21.683925933249242</v>
      </c>
    </row>
    <row r="16" spans="1:9" x14ac:dyDescent="0.3">
      <c r="A16">
        <f t="shared" si="0"/>
        <v>12</v>
      </c>
      <c r="B16" t="s">
        <v>15</v>
      </c>
      <c r="C16">
        <f t="shared" si="1"/>
        <v>415.3046975799453</v>
      </c>
      <c r="D16">
        <f>($G$3/(4*Tableau1[[#This Row],[frequence]]))*1000</f>
        <v>204.66900686486377</v>
      </c>
      <c r="E16">
        <f>Tableau1[[#This Row],[longueur]]/10</f>
        <v>20.466900686486376</v>
      </c>
    </row>
    <row r="17" spans="1:7" x14ac:dyDescent="0.3">
      <c r="A17">
        <f t="shared" si="0"/>
        <v>13</v>
      </c>
      <c r="B17" t="s">
        <v>4</v>
      </c>
      <c r="C17">
        <f t="shared" si="1"/>
        <v>440.00000000000017</v>
      </c>
      <c r="D17">
        <f>($G$3/(4*Tableau1[[#This Row],[frequence]]))*1000</f>
        <v>193.1818181818181</v>
      </c>
      <c r="E17">
        <f>Tableau1[[#This Row],[longueur]]/10</f>
        <v>19.318181818181809</v>
      </c>
    </row>
    <row r="18" spans="1:7" x14ac:dyDescent="0.3">
      <c r="A18">
        <f t="shared" si="0"/>
        <v>14</v>
      </c>
      <c r="B18" t="s">
        <v>10</v>
      </c>
      <c r="C18">
        <f t="shared" si="1"/>
        <v>466.1637615180901</v>
      </c>
      <c r="D18">
        <f>($G$3/(4*Tableau1[[#This Row],[frequence]]))*1000</f>
        <v>182.33935585896344</v>
      </c>
      <c r="E18">
        <f>Tableau1[[#This Row],[longueur]]/10</f>
        <v>18.233935585896344</v>
      </c>
    </row>
    <row r="19" spans="1:7" x14ac:dyDescent="0.3">
      <c r="A19">
        <f t="shared" si="0"/>
        <v>15</v>
      </c>
      <c r="B19" t="s">
        <v>5</v>
      </c>
      <c r="C19">
        <f t="shared" ref="C19:C54" si="2">C18*2^(1/12)</f>
        <v>493.8833012561243</v>
      </c>
      <c r="D19">
        <f>($G$3/(4*Tableau1[[#This Row],[frequence]]))*1000</f>
        <v>172.10543418620182</v>
      </c>
      <c r="E19">
        <f>Tableau1[[#This Row],[longueur]]/10</f>
        <v>17.210543418620183</v>
      </c>
    </row>
    <row r="20" spans="1:7" x14ac:dyDescent="0.3">
      <c r="A20">
        <f t="shared" si="0"/>
        <v>16</v>
      </c>
      <c r="B20" s="4" t="s">
        <v>6</v>
      </c>
      <c r="C20" s="4">
        <f t="shared" si="2"/>
        <v>523.25113060119747</v>
      </c>
      <c r="D20" s="4">
        <f>($G$3/(4*Tableau1[[#This Row],[frequence]]))*1000</f>
        <v>162.44589840128572</v>
      </c>
      <c r="E20" s="4">
        <f>Tableau1[[#This Row],[longueur]]/10</f>
        <v>16.244589840128572</v>
      </c>
      <c r="G20" s="3"/>
    </row>
    <row r="21" spans="1:7" x14ac:dyDescent="0.3">
      <c r="A21">
        <f t="shared" si="0"/>
        <v>17</v>
      </c>
      <c r="B21" s="4" t="s">
        <v>11</v>
      </c>
      <c r="C21" s="4">
        <f t="shared" si="2"/>
        <v>554.36526195374438</v>
      </c>
      <c r="D21" s="4">
        <f>($G$3/(4*Tableau1[[#This Row],[frequence]]))*1000</f>
        <v>153.32851070147376</v>
      </c>
      <c r="E21" s="4">
        <f>Tableau1[[#This Row],[longueur]]/10</f>
        <v>15.332851070147376</v>
      </c>
      <c r="G21" s="3"/>
    </row>
    <row r="22" spans="1:7" x14ac:dyDescent="0.3">
      <c r="A22">
        <f t="shared" si="0"/>
        <v>18</v>
      </c>
      <c r="B22" s="4" t="s">
        <v>7</v>
      </c>
      <c r="C22" s="4">
        <f t="shared" si="2"/>
        <v>587.32953583481537</v>
      </c>
      <c r="D22" s="4">
        <f>($G$3/(4*Tableau1[[#This Row],[frequence]]))*1000</f>
        <v>144.72284265286123</v>
      </c>
      <c r="E22" s="4">
        <f>Tableau1[[#This Row],[longueur]]/10</f>
        <v>14.472284265286124</v>
      </c>
      <c r="G22" s="3"/>
    </row>
    <row r="23" spans="1:7" x14ac:dyDescent="0.3">
      <c r="A23">
        <f t="shared" si="0"/>
        <v>19</v>
      </c>
      <c r="B23" s="4" t="s">
        <v>12</v>
      </c>
      <c r="C23" s="4">
        <f t="shared" si="2"/>
        <v>622.25396744416207</v>
      </c>
      <c r="D23" s="4">
        <f>($G$3/(4*Tableau1[[#This Row],[frequence]]))*1000</f>
        <v>136.60017363831025</v>
      </c>
      <c r="E23" s="4">
        <f>Tableau1[[#This Row],[longueur]]/10</f>
        <v>13.660017363831026</v>
      </c>
      <c r="G23" s="3"/>
    </row>
    <row r="24" spans="1:7" x14ac:dyDescent="0.3">
      <c r="A24">
        <f t="shared" si="0"/>
        <v>20</v>
      </c>
      <c r="B24" s="4" t="s">
        <v>8</v>
      </c>
      <c r="C24" s="4">
        <f t="shared" si="2"/>
        <v>659.25511382574018</v>
      </c>
      <c r="D24" s="4">
        <f>($G$3/(4*Tableau1[[#This Row],[frequence]]))*1000</f>
        <v>128.93339500506008</v>
      </c>
      <c r="E24" s="4">
        <f>Tableau1[[#This Row],[longueur]]/10</f>
        <v>12.893339500506007</v>
      </c>
    </row>
    <row r="25" spans="1:7" x14ac:dyDescent="0.3">
      <c r="A25">
        <f t="shared" si="0"/>
        <v>21</v>
      </c>
      <c r="B25" s="4" t="s">
        <v>9</v>
      </c>
      <c r="C25" s="4">
        <f t="shared" si="2"/>
        <v>698.45646286600811</v>
      </c>
      <c r="D25" s="4">
        <f>($G$3/(4*Tableau1[[#This Row],[frequence]]))*1000</f>
        <v>121.69691959211836</v>
      </c>
      <c r="E25" s="4">
        <f>Tableau1[[#This Row],[longueur]]/10</f>
        <v>12.169691959211836</v>
      </c>
    </row>
    <row r="26" spans="1:7" x14ac:dyDescent="0.3">
      <c r="A26">
        <f t="shared" si="0"/>
        <v>22</v>
      </c>
      <c r="B26" s="4" t="s">
        <v>13</v>
      </c>
      <c r="C26" s="4">
        <f t="shared" si="2"/>
        <v>739.98884542326914</v>
      </c>
      <c r="D26" s="4">
        <f>($G$3/(4*Tableau1[[#This Row],[frequence]]))*1000</f>
        <v>114.86659633549006</v>
      </c>
      <c r="E26" s="4">
        <f>Tableau1[[#This Row],[longueur]]/10</f>
        <v>11.486659633549007</v>
      </c>
    </row>
    <row r="27" spans="1:7" x14ac:dyDescent="0.3">
      <c r="A27">
        <f t="shared" si="0"/>
        <v>23</v>
      </c>
      <c r="B27" s="4" t="s">
        <v>14</v>
      </c>
      <c r="C27" s="4">
        <f t="shared" si="2"/>
        <v>783.99087196349899</v>
      </c>
      <c r="D27" s="4">
        <f>($G$3/(4*Tableau1[[#This Row],[frequence]]))*1000</f>
        <v>108.41962966624619</v>
      </c>
      <c r="E27" s="4">
        <f>Tableau1[[#This Row],[longueur]]/10</f>
        <v>10.841962966624619</v>
      </c>
      <c r="G27" s="3"/>
    </row>
    <row r="28" spans="1:7" x14ac:dyDescent="0.3">
      <c r="A28">
        <f t="shared" si="0"/>
        <v>24</v>
      </c>
      <c r="B28" s="4" t="s">
        <v>15</v>
      </c>
      <c r="C28" s="4">
        <f t="shared" si="2"/>
        <v>830.60939515989071</v>
      </c>
      <c r="D28" s="4">
        <f>($G$3/(4*Tableau1[[#This Row],[frequence]]))*1000</f>
        <v>102.33450343243187</v>
      </c>
      <c r="E28" s="4">
        <f>Tableau1[[#This Row],[longueur]]/10</f>
        <v>10.233450343243188</v>
      </c>
      <c r="G28" s="3"/>
    </row>
    <row r="29" spans="1:7" x14ac:dyDescent="0.3">
      <c r="A29">
        <f t="shared" si="0"/>
        <v>25</v>
      </c>
      <c r="B29" s="4" t="s">
        <v>4</v>
      </c>
      <c r="C29" s="4">
        <f t="shared" si="2"/>
        <v>880.00000000000045</v>
      </c>
      <c r="D29" s="4">
        <f>($G$3/(4*Tableau1[[#This Row],[frequence]]))*1000</f>
        <v>96.590909090909051</v>
      </c>
      <c r="E29" s="4">
        <f>Tableau1[[#This Row],[longueur]]/10</f>
        <v>9.6590909090909047</v>
      </c>
      <c r="G29" s="3"/>
    </row>
    <row r="30" spans="1:7" x14ac:dyDescent="0.3">
      <c r="A30">
        <f t="shared" si="0"/>
        <v>26</v>
      </c>
      <c r="B30" s="4" t="s">
        <v>10</v>
      </c>
      <c r="C30" s="4">
        <f t="shared" si="2"/>
        <v>932.32752303618031</v>
      </c>
      <c r="D30" s="4">
        <f>($G$3/(4*Tableau1[[#This Row],[frequence]]))*1000</f>
        <v>91.169677929481722</v>
      </c>
      <c r="E30" s="4">
        <f>Tableau1[[#This Row],[longueur]]/10</f>
        <v>9.1169677929481718</v>
      </c>
      <c r="G30" s="2"/>
    </row>
    <row r="31" spans="1:7" x14ac:dyDescent="0.3">
      <c r="A31">
        <f t="shared" si="0"/>
        <v>27</v>
      </c>
      <c r="B31" s="4" t="s">
        <v>5</v>
      </c>
      <c r="C31" s="4">
        <f t="shared" si="2"/>
        <v>987.76660251224882</v>
      </c>
      <c r="D31" s="4">
        <f>($G$3/(4*Tableau1[[#This Row],[frequence]]))*1000</f>
        <v>86.05271709310091</v>
      </c>
      <c r="E31" s="4">
        <f>Tableau1[[#This Row],[longueur]]/10</f>
        <v>8.6052717093100917</v>
      </c>
      <c r="G31" s="3"/>
    </row>
    <row r="32" spans="1:7" x14ac:dyDescent="0.3">
      <c r="A32">
        <f t="shared" si="0"/>
        <v>28</v>
      </c>
      <c r="B32" s="4" t="s">
        <v>6</v>
      </c>
      <c r="C32" s="4">
        <f t="shared" si="2"/>
        <v>1046.5022612023952</v>
      </c>
      <c r="D32" s="4">
        <f>($G$3/(4*Tableau1[[#This Row],[frequence]]))*1000</f>
        <v>81.222949200642844</v>
      </c>
      <c r="E32" s="4">
        <f>Tableau1[[#This Row],[longueur]]/10</f>
        <v>8.1222949200642844</v>
      </c>
      <c r="G32" s="3"/>
    </row>
    <row r="33" spans="1:5" x14ac:dyDescent="0.3">
      <c r="A33">
        <f t="shared" si="0"/>
        <v>29</v>
      </c>
      <c r="B33" t="s">
        <v>11</v>
      </c>
      <c r="C33">
        <f t="shared" si="2"/>
        <v>1108.7305239074892</v>
      </c>
      <c r="D33">
        <f>($G$3/(4*Tableau1[[#This Row],[frequence]]))*1000</f>
        <v>76.664255350736838</v>
      </c>
      <c r="E33">
        <f>Tableau1[[#This Row],[longueur]]/10</f>
        <v>7.6664255350736834</v>
      </c>
    </row>
    <row r="34" spans="1:5" x14ac:dyDescent="0.3">
      <c r="A34">
        <f t="shared" si="0"/>
        <v>30</v>
      </c>
      <c r="B34" t="s">
        <v>7</v>
      </c>
      <c r="C34">
        <f t="shared" si="2"/>
        <v>1174.6590716696312</v>
      </c>
      <c r="D34">
        <f>($G$3/(4*Tableau1[[#This Row],[frequence]]))*1000</f>
        <v>72.361421326430587</v>
      </c>
      <c r="E34">
        <f>Tableau1[[#This Row],[longueur]]/10</f>
        <v>7.2361421326430584</v>
      </c>
    </row>
    <row r="35" spans="1:5" x14ac:dyDescent="0.3">
      <c r="A35">
        <f t="shared" si="0"/>
        <v>31</v>
      </c>
      <c r="B35" t="s">
        <v>12</v>
      </c>
      <c r="C35">
        <f t="shared" si="2"/>
        <v>1244.5079348883248</v>
      </c>
      <c r="D35">
        <f>($G$3/(4*Tableau1[[#This Row],[frequence]]))*1000</f>
        <v>68.300086819155084</v>
      </c>
      <c r="E35">
        <f>Tableau1[[#This Row],[longueur]]/10</f>
        <v>6.8300086819155084</v>
      </c>
    </row>
    <row r="36" spans="1:5" x14ac:dyDescent="0.3">
      <c r="A36">
        <f t="shared" si="0"/>
        <v>32</v>
      </c>
      <c r="B36" t="s">
        <v>8</v>
      </c>
      <c r="C36">
        <f t="shared" si="2"/>
        <v>1318.510227651481</v>
      </c>
      <c r="D36">
        <f>($G$3/(4*Tableau1[[#This Row],[frequence]]))*1000</f>
        <v>64.46669750253001</v>
      </c>
      <c r="E36">
        <f>Tableau1[[#This Row],[longueur]]/10</f>
        <v>6.446669750253001</v>
      </c>
    </row>
    <row r="37" spans="1:5" x14ac:dyDescent="0.3">
      <c r="A37">
        <f t="shared" si="0"/>
        <v>33</v>
      </c>
      <c r="B37" t="s">
        <v>9</v>
      </c>
      <c r="C37">
        <f t="shared" si="2"/>
        <v>1396.9129257320169</v>
      </c>
      <c r="D37">
        <f>($G$3/(4*Tableau1[[#This Row],[frequence]]))*1000</f>
        <v>60.84845979605916</v>
      </c>
      <c r="E37">
        <f>Tableau1[[#This Row],[longueur]]/10</f>
        <v>6.084845979605916</v>
      </c>
    </row>
    <row r="38" spans="1:5" x14ac:dyDescent="0.3">
      <c r="A38">
        <f t="shared" si="0"/>
        <v>34</v>
      </c>
      <c r="B38" t="s">
        <v>13</v>
      </c>
      <c r="C38">
        <f t="shared" si="2"/>
        <v>1479.9776908465392</v>
      </c>
      <c r="D38">
        <f>($G$3/(4*Tableau1[[#This Row],[frequence]]))*1000</f>
        <v>57.433298167744994</v>
      </c>
      <c r="E38">
        <f>Tableau1[[#This Row],[longueur]]/10</f>
        <v>5.7433298167744997</v>
      </c>
    </row>
    <row r="39" spans="1:5" x14ac:dyDescent="0.3">
      <c r="A39">
        <f t="shared" si="0"/>
        <v>35</v>
      </c>
      <c r="B39" t="s">
        <v>14</v>
      </c>
      <c r="C39">
        <f t="shared" si="2"/>
        <v>1567.9817439269989</v>
      </c>
      <c r="D39">
        <f>($G$3/(4*Tableau1[[#This Row],[frequence]]))*1000</f>
        <v>54.209814833123069</v>
      </c>
      <c r="E39">
        <f>Tableau1[[#This Row],[longueur]]/10</f>
        <v>5.4209814833123069</v>
      </c>
    </row>
    <row r="40" spans="1:5" x14ac:dyDescent="0.3">
      <c r="A40">
        <f t="shared" si="0"/>
        <v>36</v>
      </c>
      <c r="B40" t="s">
        <v>15</v>
      </c>
      <c r="C40">
        <f t="shared" si="2"/>
        <v>1661.2187903197823</v>
      </c>
      <c r="D40">
        <f>($G$3/(4*Tableau1[[#This Row],[frequence]]))*1000</f>
        <v>51.167251716215908</v>
      </c>
      <c r="E40">
        <f>Tableau1[[#This Row],[longueur]]/10</f>
        <v>5.1167251716215905</v>
      </c>
    </row>
    <row r="41" spans="1:5" x14ac:dyDescent="0.3">
      <c r="A41">
        <f t="shared" si="0"/>
        <v>37</v>
      </c>
      <c r="B41" t="s">
        <v>4</v>
      </c>
      <c r="C41">
        <f t="shared" si="2"/>
        <v>1760.000000000002</v>
      </c>
      <c r="D41">
        <f>($G$3/(4*Tableau1[[#This Row],[frequence]]))*1000</f>
        <v>48.29545454545449</v>
      </c>
      <c r="E41">
        <f>Tableau1[[#This Row],[longueur]]/10</f>
        <v>4.8295454545454488</v>
      </c>
    </row>
    <row r="42" spans="1:5" x14ac:dyDescent="0.3">
      <c r="A42">
        <f t="shared" si="0"/>
        <v>38</v>
      </c>
      <c r="B42" t="s">
        <v>10</v>
      </c>
      <c r="C42">
        <f t="shared" si="2"/>
        <v>1864.655046072362</v>
      </c>
      <c r="D42">
        <f>($G$3/(4*Tableau1[[#This Row],[frequence]]))*1000</f>
        <v>45.584838964740825</v>
      </c>
      <c r="E42">
        <f>Tableau1[[#This Row],[longueur]]/10</f>
        <v>4.5584838964740824</v>
      </c>
    </row>
    <row r="43" spans="1:5" x14ac:dyDescent="0.3">
      <c r="A43">
        <f t="shared" si="0"/>
        <v>39</v>
      </c>
      <c r="B43" t="s">
        <v>5</v>
      </c>
      <c r="C43">
        <f t="shared" si="2"/>
        <v>1975.533205024499</v>
      </c>
      <c r="D43">
        <f>($G$3/(4*Tableau1[[#This Row],[frequence]]))*1000</f>
        <v>43.026358546550426</v>
      </c>
      <c r="E43">
        <f>Tableau1[[#This Row],[longueur]]/10</f>
        <v>4.3026358546550423</v>
      </c>
    </row>
    <row r="44" spans="1:5" x14ac:dyDescent="0.3">
      <c r="A44">
        <f t="shared" si="0"/>
        <v>40</v>
      </c>
      <c r="B44" t="s">
        <v>6</v>
      </c>
      <c r="C44">
        <f t="shared" si="2"/>
        <v>2093.0045224047917</v>
      </c>
      <c r="D44">
        <f>($G$3/(4*Tableau1[[#This Row],[frequence]]))*1000</f>
        <v>40.611474600321394</v>
      </c>
      <c r="E44">
        <f>Tableau1[[#This Row],[longueur]]/10</f>
        <v>4.0611474600321396</v>
      </c>
    </row>
    <row r="45" spans="1:5" x14ac:dyDescent="0.3">
      <c r="A45">
        <f t="shared" si="0"/>
        <v>41</v>
      </c>
      <c r="B45" t="s">
        <v>11</v>
      </c>
      <c r="C45">
        <f t="shared" si="2"/>
        <v>2217.4610478149798</v>
      </c>
      <c r="D45">
        <f>($G$3/(4*Tableau1[[#This Row],[frequence]]))*1000</f>
        <v>38.332127675368397</v>
      </c>
      <c r="E45">
        <f>Tableau1[[#This Row],[longueur]]/10</f>
        <v>3.8332127675368399</v>
      </c>
    </row>
    <row r="46" spans="1:5" x14ac:dyDescent="0.3">
      <c r="A46">
        <f t="shared" si="0"/>
        <v>42</v>
      </c>
      <c r="B46" t="s">
        <v>7</v>
      </c>
      <c r="C46">
        <f t="shared" si="2"/>
        <v>2349.3181433392638</v>
      </c>
      <c r="D46">
        <f>($G$3/(4*Tableau1[[#This Row],[frequence]]))*1000</f>
        <v>36.180710663215272</v>
      </c>
      <c r="E46">
        <f>Tableau1[[#This Row],[longueur]]/10</f>
        <v>3.6180710663215274</v>
      </c>
    </row>
    <row r="47" spans="1:5" x14ac:dyDescent="0.3">
      <c r="A47">
        <f t="shared" si="0"/>
        <v>43</v>
      </c>
      <c r="B47" t="s">
        <v>12</v>
      </c>
      <c r="C47">
        <f t="shared" si="2"/>
        <v>2489.015869776651</v>
      </c>
      <c r="D47">
        <f>($G$3/(4*Tableau1[[#This Row],[frequence]]))*1000</f>
        <v>34.150043409577528</v>
      </c>
      <c r="E47">
        <f>Tableau1[[#This Row],[longueur]]/10</f>
        <v>3.4150043409577528</v>
      </c>
    </row>
    <row r="48" spans="1:5" x14ac:dyDescent="0.3">
      <c r="A48">
        <f t="shared" si="0"/>
        <v>44</v>
      </c>
      <c r="B48" t="s">
        <v>8</v>
      </c>
      <c r="C48">
        <f t="shared" si="2"/>
        <v>2637.0204553029635</v>
      </c>
      <c r="D48">
        <f>($G$3/(4*Tableau1[[#This Row],[frequence]]))*1000</f>
        <v>32.233348751264984</v>
      </c>
      <c r="E48">
        <f>Tableau1[[#This Row],[longueur]]/10</f>
        <v>3.2233348751264983</v>
      </c>
    </row>
    <row r="49" spans="1:5" x14ac:dyDescent="0.3">
      <c r="A49">
        <f t="shared" si="0"/>
        <v>45</v>
      </c>
      <c r="B49" t="s">
        <v>9</v>
      </c>
      <c r="C49">
        <f t="shared" si="2"/>
        <v>2793.8258514640356</v>
      </c>
      <c r="D49">
        <f>($G$3/(4*Tableau1[[#This Row],[frequence]]))*1000</f>
        <v>30.424229898029559</v>
      </c>
      <c r="E49">
        <f>Tableau1[[#This Row],[longueur]]/10</f>
        <v>3.0424229898029558</v>
      </c>
    </row>
    <row r="50" spans="1:5" x14ac:dyDescent="0.3">
      <c r="A50">
        <f t="shared" si="0"/>
        <v>46</v>
      </c>
      <c r="B50" t="s">
        <v>13</v>
      </c>
      <c r="C50">
        <f t="shared" si="2"/>
        <v>2959.9553816930802</v>
      </c>
      <c r="D50">
        <f>($G$3/(4*Tableau1[[#This Row],[frequence]]))*1000</f>
        <v>28.716649083872479</v>
      </c>
      <c r="E50">
        <f>Tableau1[[#This Row],[longueur]]/10</f>
        <v>2.8716649083872481</v>
      </c>
    </row>
    <row r="51" spans="1:5" x14ac:dyDescent="0.3">
      <c r="A51">
        <f t="shared" si="0"/>
        <v>47</v>
      </c>
      <c r="B51" t="s">
        <v>14</v>
      </c>
      <c r="C51">
        <f t="shared" si="2"/>
        <v>3135.9634878539996</v>
      </c>
      <c r="D51">
        <f>($G$3/(4*Tableau1[[#This Row],[frequence]]))*1000</f>
        <v>27.10490741656152</v>
      </c>
      <c r="E51">
        <f>Tableau1[[#This Row],[longueur]]/10</f>
        <v>2.7104907416561521</v>
      </c>
    </row>
    <row r="52" spans="1:5" x14ac:dyDescent="0.3">
      <c r="A52">
        <f t="shared" si="0"/>
        <v>48</v>
      </c>
      <c r="B52" t="s">
        <v>15</v>
      </c>
      <c r="C52">
        <f t="shared" si="2"/>
        <v>3322.4375806395669</v>
      </c>
      <c r="D52">
        <f>($G$3/(4*Tableau1[[#This Row],[frequence]]))*1000</f>
        <v>25.583625858107936</v>
      </c>
      <c r="E52">
        <f>Tableau1[[#This Row],[longueur]]/10</f>
        <v>2.5583625858107935</v>
      </c>
    </row>
    <row r="53" spans="1:5" x14ac:dyDescent="0.3">
      <c r="A53">
        <f t="shared" si="0"/>
        <v>49</v>
      </c>
      <c r="B53" t="s">
        <v>4</v>
      </c>
      <c r="C53">
        <f t="shared" si="2"/>
        <v>3520.0000000000064</v>
      </c>
      <c r="D53">
        <f>($G$3/(4*Tableau1[[#This Row],[frequence]]))*1000</f>
        <v>24.147727272727231</v>
      </c>
      <c r="E53">
        <f>Tableau1[[#This Row],[longueur]]/10</f>
        <v>2.4147727272727231</v>
      </c>
    </row>
    <row r="54" spans="1:5" x14ac:dyDescent="0.3">
      <c r="A54">
        <f t="shared" si="0"/>
        <v>50</v>
      </c>
      <c r="B54" t="s">
        <v>10</v>
      </c>
      <c r="C54">
        <f t="shared" si="2"/>
        <v>3729.3100921447262</v>
      </c>
      <c r="D54">
        <f>($G$3/(4*Tableau1[[#This Row],[frequence]]))*1000</f>
        <v>22.792419482370398</v>
      </c>
      <c r="E54">
        <f>Tableau1[[#This Row],[longueur]]/10</f>
        <v>2.2792419482370398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8AC8-7D99-4690-8E29-DBFD00BD0062}">
  <dimension ref="A3:I54"/>
  <sheetViews>
    <sheetView workbookViewId="0">
      <selection activeCell="D5" sqref="D5"/>
    </sheetView>
  </sheetViews>
  <sheetFormatPr baseColWidth="10" defaultRowHeight="14.4" x14ac:dyDescent="0.3"/>
  <cols>
    <col min="6" max="6" width="12.88671875" bestFit="1" customWidth="1"/>
    <col min="7" max="7" width="4" bestFit="1" customWidth="1"/>
    <col min="8" max="8" width="15.88671875" bestFit="1" customWidth="1"/>
    <col min="9" max="9" width="4" bestFit="1" customWidth="1"/>
  </cols>
  <sheetData>
    <row r="3" spans="1:9" x14ac:dyDescent="0.3">
      <c r="F3" t="s">
        <v>22</v>
      </c>
      <c r="G3">
        <f>340</f>
        <v>340</v>
      </c>
      <c r="H3" t="s">
        <v>16</v>
      </c>
      <c r="I3">
        <v>12</v>
      </c>
    </row>
    <row r="4" spans="1:9" x14ac:dyDescent="0.3">
      <c r="B4" t="s">
        <v>3</v>
      </c>
      <c r="C4" t="s">
        <v>2</v>
      </c>
      <c r="D4" t="s">
        <v>24</v>
      </c>
      <c r="E4" t="s">
        <v>25</v>
      </c>
      <c r="H4" t="s">
        <v>23</v>
      </c>
      <c r="I4">
        <v>220</v>
      </c>
    </row>
    <row r="5" spans="1:9" x14ac:dyDescent="0.3">
      <c r="A5">
        <v>1</v>
      </c>
      <c r="B5" t="s">
        <v>4</v>
      </c>
      <c r="C5">
        <f>I4</f>
        <v>220</v>
      </c>
      <c r="D5">
        <f>($G$3/(4*Tableau14[[#This Row],[frequence]]))*1000</f>
        <v>386.36363636363637</v>
      </c>
      <c r="E5">
        <f>($G$3/(2*Tableau14[[#This Row],[frequence]]))*1000</f>
        <v>772.72727272727275</v>
      </c>
    </row>
    <row r="6" spans="1:9" x14ac:dyDescent="0.3">
      <c r="A6">
        <f>1+A5</f>
        <v>2</v>
      </c>
      <c r="B6" t="s">
        <v>10</v>
      </c>
      <c r="C6">
        <f>C5*2^(1/$I$3)</f>
        <v>233.08188075904496</v>
      </c>
      <c r="D6">
        <f>($G$3/(4*Tableau14[[#This Row],[frequence]]))*1000</f>
        <v>364.67871171792706</v>
      </c>
      <c r="E6">
        <f>($G$3/(2*Tableau14[[#This Row],[frequence]]))*1000</f>
        <v>729.35742343585412</v>
      </c>
    </row>
    <row r="7" spans="1:9" x14ac:dyDescent="0.3">
      <c r="A7">
        <f t="shared" ref="A7:A54" si="0">1+A6</f>
        <v>3</v>
      </c>
      <c r="B7" t="s">
        <v>5</v>
      </c>
      <c r="C7">
        <f t="shared" ref="C7:C34" si="1">C6*2^(1/$I$3)</f>
        <v>246.94165062806206</v>
      </c>
      <c r="D7">
        <f>($G$3/(4*Tableau14[[#This Row],[frequence]]))*1000</f>
        <v>344.21086837240381</v>
      </c>
      <c r="E7">
        <f>($G$3/(2*Tableau14[[#This Row],[frequence]]))*1000</f>
        <v>688.42173674480762</v>
      </c>
    </row>
    <row r="8" spans="1:9" x14ac:dyDescent="0.3">
      <c r="A8">
        <f t="shared" si="0"/>
        <v>4</v>
      </c>
      <c r="B8" t="s">
        <v>6</v>
      </c>
      <c r="C8">
        <f t="shared" si="1"/>
        <v>261.62556530059868</v>
      </c>
      <c r="D8">
        <f>($G$3/(4*Tableau14[[#This Row],[frequence]]))*1000</f>
        <v>324.89179680257149</v>
      </c>
      <c r="E8">
        <f>($G$3/(2*Tableau14[[#This Row],[frequence]]))*1000</f>
        <v>649.78359360514298</v>
      </c>
    </row>
    <row r="9" spans="1:9" x14ac:dyDescent="0.3">
      <c r="A9">
        <f t="shared" si="0"/>
        <v>5</v>
      </c>
      <c r="B9" t="s">
        <v>11</v>
      </c>
      <c r="C9">
        <f t="shared" si="1"/>
        <v>277.18263097687213</v>
      </c>
      <c r="D9">
        <f>($G$3/(4*Tableau14[[#This Row],[frequence]]))*1000</f>
        <v>306.65702140294758</v>
      </c>
      <c r="E9">
        <f>($G$3/(2*Tableau14[[#This Row],[frequence]]))*1000</f>
        <v>613.31404280589516</v>
      </c>
    </row>
    <row r="10" spans="1:9" x14ac:dyDescent="0.3">
      <c r="A10">
        <f t="shared" si="0"/>
        <v>6</v>
      </c>
      <c r="B10" t="s">
        <v>7</v>
      </c>
      <c r="C10">
        <f t="shared" si="1"/>
        <v>293.66476791740763</v>
      </c>
      <c r="D10">
        <f>($G$3/(4*Tableau14[[#This Row],[frequence]]))*1000</f>
        <v>289.44568530572252</v>
      </c>
      <c r="E10">
        <f>($G$3/(2*Tableau14[[#This Row],[frequence]]))*1000</f>
        <v>578.89137061144504</v>
      </c>
    </row>
    <row r="11" spans="1:9" x14ac:dyDescent="0.3">
      <c r="A11">
        <f t="shared" si="0"/>
        <v>7</v>
      </c>
      <c r="B11" t="s">
        <v>12</v>
      </c>
      <c r="C11">
        <f t="shared" si="1"/>
        <v>311.12698372208098</v>
      </c>
      <c r="D11">
        <f>($G$3/(4*Tableau14[[#This Row],[frequence]]))*1000</f>
        <v>273.20034727662056</v>
      </c>
      <c r="E11">
        <f>($G$3/(2*Tableau14[[#This Row],[frequence]]))*1000</f>
        <v>546.40069455324112</v>
      </c>
    </row>
    <row r="12" spans="1:9" x14ac:dyDescent="0.3">
      <c r="A12">
        <f t="shared" si="0"/>
        <v>8</v>
      </c>
      <c r="B12" t="s">
        <v>8</v>
      </c>
      <c r="C12">
        <f t="shared" si="1"/>
        <v>329.62755691287003</v>
      </c>
      <c r="D12">
        <f>($G$3/(4*Tableau14[[#This Row],[frequence]]))*1000</f>
        <v>257.86679001012021</v>
      </c>
      <c r="E12">
        <f>($G$3/(2*Tableau14[[#This Row],[frequence]]))*1000</f>
        <v>515.73358002024042</v>
      </c>
    </row>
    <row r="13" spans="1:9" x14ac:dyDescent="0.3">
      <c r="A13">
        <f t="shared" si="0"/>
        <v>9</v>
      </c>
      <c r="B13" t="s">
        <v>9</v>
      </c>
      <c r="C13">
        <f t="shared" si="1"/>
        <v>349.228231433004</v>
      </c>
      <c r="D13">
        <f>($G$3/(4*Tableau14[[#This Row],[frequence]]))*1000</f>
        <v>243.39383918423678</v>
      </c>
      <c r="E13">
        <f>($G$3/(2*Tableau14[[#This Row],[frequence]]))*1000</f>
        <v>486.78767836847356</v>
      </c>
    </row>
    <row r="14" spans="1:9" x14ac:dyDescent="0.3">
      <c r="A14">
        <f t="shared" si="0"/>
        <v>10</v>
      </c>
      <c r="B14" t="s">
        <v>13</v>
      </c>
      <c r="C14">
        <f t="shared" si="1"/>
        <v>369.99442271163451</v>
      </c>
      <c r="D14">
        <f>($G$3/(4*Tableau14[[#This Row],[frequence]]))*1000</f>
        <v>229.73319267098015</v>
      </c>
      <c r="E14">
        <f>($G$3/(2*Tableau14[[#This Row],[frequence]]))*1000</f>
        <v>459.46638534196029</v>
      </c>
    </row>
    <row r="15" spans="1:9" x14ac:dyDescent="0.3">
      <c r="A15">
        <f t="shared" si="0"/>
        <v>11</v>
      </c>
      <c r="B15" t="s">
        <v>14</v>
      </c>
      <c r="C15">
        <f t="shared" si="1"/>
        <v>391.99543598174944</v>
      </c>
      <c r="D15">
        <f>($G$3/(4*Tableau14[[#This Row],[frequence]]))*1000</f>
        <v>216.83925933249242</v>
      </c>
      <c r="E15">
        <f>($G$3/(2*Tableau14[[#This Row],[frequence]]))*1000</f>
        <v>433.67851866498484</v>
      </c>
    </row>
    <row r="16" spans="1:9" x14ac:dyDescent="0.3">
      <c r="A16">
        <f t="shared" si="0"/>
        <v>12</v>
      </c>
      <c r="B16" t="s">
        <v>15</v>
      </c>
      <c r="C16">
        <f t="shared" si="1"/>
        <v>415.3046975799453</v>
      </c>
      <c r="D16">
        <f>($G$3/(4*Tableau14[[#This Row],[frequence]]))*1000</f>
        <v>204.66900686486377</v>
      </c>
      <c r="E16">
        <f>($G$3/(2*Tableau14[[#This Row],[frequence]]))*1000</f>
        <v>409.33801372972755</v>
      </c>
    </row>
    <row r="17" spans="1:7" x14ac:dyDescent="0.3">
      <c r="A17">
        <f t="shared" si="0"/>
        <v>13</v>
      </c>
      <c r="B17" t="s">
        <v>4</v>
      </c>
      <c r="C17">
        <f t="shared" si="1"/>
        <v>440.00000000000017</v>
      </c>
      <c r="D17">
        <f>($G$3/(4*Tableau14[[#This Row],[frequence]]))*1000</f>
        <v>193.1818181818181</v>
      </c>
      <c r="E17">
        <f>($G$3/(2*Tableau14[[#This Row],[frequence]]))*1000</f>
        <v>386.3636363636362</v>
      </c>
    </row>
    <row r="18" spans="1:7" x14ac:dyDescent="0.3">
      <c r="A18">
        <f t="shared" si="0"/>
        <v>14</v>
      </c>
      <c r="B18" t="s">
        <v>10</v>
      </c>
      <c r="C18">
        <f t="shared" si="1"/>
        <v>466.1637615180901</v>
      </c>
      <c r="D18">
        <f>($G$3/(4*Tableau14[[#This Row],[frequence]]))*1000</f>
        <v>182.33935585896344</v>
      </c>
      <c r="E18">
        <f>($G$3/(2*Tableau14[[#This Row],[frequence]]))*1000</f>
        <v>364.67871171792689</v>
      </c>
    </row>
    <row r="19" spans="1:7" x14ac:dyDescent="0.3">
      <c r="A19">
        <f t="shared" si="0"/>
        <v>15</v>
      </c>
      <c r="B19" t="s">
        <v>5</v>
      </c>
      <c r="C19">
        <f t="shared" si="1"/>
        <v>493.8833012561243</v>
      </c>
      <c r="D19">
        <f>($G$3/(4*Tableau14[[#This Row],[frequence]]))*1000</f>
        <v>172.10543418620182</v>
      </c>
      <c r="E19">
        <f>($G$3/(2*Tableau14[[#This Row],[frequence]]))*1000</f>
        <v>344.21086837240364</v>
      </c>
    </row>
    <row r="20" spans="1:7" x14ac:dyDescent="0.3">
      <c r="A20">
        <f t="shared" si="0"/>
        <v>16</v>
      </c>
      <c r="B20" s="1" t="s">
        <v>6</v>
      </c>
      <c r="C20">
        <f t="shared" si="1"/>
        <v>523.25113060119747</v>
      </c>
      <c r="D20">
        <f>($G$3/(4*Tableau14[[#This Row],[frequence]]))*1000</f>
        <v>162.44589840128572</v>
      </c>
      <c r="E20">
        <f>($G$3/(2*Tableau14[[#This Row],[frequence]]))*1000</f>
        <v>324.89179680257143</v>
      </c>
      <c r="G20" s="3"/>
    </row>
    <row r="21" spans="1:7" x14ac:dyDescent="0.3">
      <c r="A21">
        <f t="shared" si="0"/>
        <v>17</v>
      </c>
      <c r="B21" s="1" t="s">
        <v>11</v>
      </c>
      <c r="C21">
        <f t="shared" si="1"/>
        <v>554.36526195374438</v>
      </c>
      <c r="D21">
        <f>($G$3/(4*Tableau14[[#This Row],[frequence]]))*1000</f>
        <v>153.32851070147376</v>
      </c>
      <c r="E21">
        <f>($G$3/(2*Tableau14[[#This Row],[frequence]]))*1000</f>
        <v>306.65702140294752</v>
      </c>
      <c r="G21" s="3"/>
    </row>
    <row r="22" spans="1:7" x14ac:dyDescent="0.3">
      <c r="A22">
        <f t="shared" si="0"/>
        <v>18</v>
      </c>
      <c r="B22" s="1" t="s">
        <v>7</v>
      </c>
      <c r="C22">
        <f t="shared" si="1"/>
        <v>587.32953583481537</v>
      </c>
      <c r="D22">
        <f>($G$3/(4*Tableau14[[#This Row],[frequence]]))*1000</f>
        <v>144.72284265286123</v>
      </c>
      <c r="E22">
        <f>($G$3/(2*Tableau14[[#This Row],[frequence]]))*1000</f>
        <v>289.44568530572246</v>
      </c>
      <c r="G22" s="3"/>
    </row>
    <row r="23" spans="1:7" x14ac:dyDescent="0.3">
      <c r="A23">
        <f t="shared" si="0"/>
        <v>19</v>
      </c>
      <c r="B23" s="1" t="s">
        <v>12</v>
      </c>
      <c r="C23">
        <f t="shared" si="1"/>
        <v>622.25396744416207</v>
      </c>
      <c r="D23">
        <f>($G$3/(4*Tableau14[[#This Row],[frequence]]))*1000</f>
        <v>136.60017363831025</v>
      </c>
      <c r="E23">
        <f>($G$3/(2*Tableau14[[#This Row],[frequence]]))*1000</f>
        <v>273.2003472766205</v>
      </c>
      <c r="G23" s="3"/>
    </row>
    <row r="24" spans="1:7" x14ac:dyDescent="0.3">
      <c r="A24">
        <f t="shared" si="0"/>
        <v>20</v>
      </c>
      <c r="B24" s="1" t="s">
        <v>8</v>
      </c>
      <c r="C24">
        <f t="shared" si="1"/>
        <v>659.25511382574018</v>
      </c>
      <c r="D24">
        <f>($G$3/(4*Tableau14[[#This Row],[frequence]]))*1000</f>
        <v>128.93339500506008</v>
      </c>
      <c r="E24">
        <f>($G$3/(2*Tableau14[[#This Row],[frequence]]))*1000</f>
        <v>257.86679001012016</v>
      </c>
    </row>
    <row r="25" spans="1:7" x14ac:dyDescent="0.3">
      <c r="A25">
        <f t="shared" si="0"/>
        <v>21</v>
      </c>
      <c r="B25" s="1" t="s">
        <v>9</v>
      </c>
      <c r="C25">
        <f t="shared" si="1"/>
        <v>698.45646286600811</v>
      </c>
      <c r="D25">
        <f>($G$3/(4*Tableau14[[#This Row],[frequence]]))*1000</f>
        <v>121.69691959211836</v>
      </c>
      <c r="E25">
        <f>($G$3/(2*Tableau14[[#This Row],[frequence]]))*1000</f>
        <v>243.39383918423673</v>
      </c>
    </row>
    <row r="26" spans="1:7" x14ac:dyDescent="0.3">
      <c r="A26">
        <f t="shared" si="0"/>
        <v>22</v>
      </c>
      <c r="B26" s="1" t="s">
        <v>13</v>
      </c>
      <c r="C26">
        <f t="shared" si="1"/>
        <v>739.98884542326914</v>
      </c>
      <c r="D26">
        <f>($G$3/(4*Tableau14[[#This Row],[frequence]]))*1000</f>
        <v>114.86659633549006</v>
      </c>
      <c r="E26">
        <f>($G$3/(2*Tableau14[[#This Row],[frequence]]))*1000</f>
        <v>229.73319267098012</v>
      </c>
    </row>
    <row r="27" spans="1:7" x14ac:dyDescent="0.3">
      <c r="A27">
        <f t="shared" si="0"/>
        <v>23</v>
      </c>
      <c r="B27" s="1" t="s">
        <v>14</v>
      </c>
      <c r="C27">
        <f t="shared" si="1"/>
        <v>783.99087196349899</v>
      </c>
      <c r="D27">
        <f>($G$3/(4*Tableau14[[#This Row],[frequence]]))*1000</f>
        <v>108.41962966624619</v>
      </c>
      <c r="E27">
        <f>($G$3/(2*Tableau14[[#This Row],[frequence]]))*1000</f>
        <v>216.83925933249239</v>
      </c>
      <c r="G27" s="3"/>
    </row>
    <row r="28" spans="1:7" x14ac:dyDescent="0.3">
      <c r="A28">
        <f t="shared" si="0"/>
        <v>24</v>
      </c>
      <c r="B28" s="1" t="s">
        <v>15</v>
      </c>
      <c r="C28">
        <f t="shared" si="1"/>
        <v>830.60939515989071</v>
      </c>
      <c r="D28">
        <f>($G$3/(4*Tableau14[[#This Row],[frequence]]))*1000</f>
        <v>102.33450343243187</v>
      </c>
      <c r="E28">
        <f>($G$3/(2*Tableau14[[#This Row],[frequence]]))*1000</f>
        <v>204.66900686486375</v>
      </c>
      <c r="G28" s="3"/>
    </row>
    <row r="29" spans="1:7" x14ac:dyDescent="0.3">
      <c r="A29">
        <f t="shared" si="0"/>
        <v>25</v>
      </c>
      <c r="B29" s="1" t="s">
        <v>4</v>
      </c>
      <c r="C29">
        <f t="shared" si="1"/>
        <v>880.00000000000045</v>
      </c>
      <c r="D29">
        <f>($G$3/(4*Tableau14[[#This Row],[frequence]]))*1000</f>
        <v>96.590909090909051</v>
      </c>
      <c r="E29">
        <f>($G$3/(2*Tableau14[[#This Row],[frequence]]))*1000</f>
        <v>193.1818181818181</v>
      </c>
      <c r="G29" s="3"/>
    </row>
    <row r="30" spans="1:7" x14ac:dyDescent="0.3">
      <c r="A30">
        <f t="shared" si="0"/>
        <v>26</v>
      </c>
      <c r="B30" s="1" t="s">
        <v>10</v>
      </c>
      <c r="C30">
        <f t="shared" si="1"/>
        <v>932.32752303618031</v>
      </c>
      <c r="D30">
        <f>($G$3/(4*Tableau14[[#This Row],[frequence]]))*1000</f>
        <v>91.169677929481722</v>
      </c>
      <c r="E30">
        <f>($G$3/(2*Tableau14[[#This Row],[frequence]]))*1000</f>
        <v>182.33935585896344</v>
      </c>
      <c r="G30" s="2"/>
    </row>
    <row r="31" spans="1:7" x14ac:dyDescent="0.3">
      <c r="A31">
        <f t="shared" si="0"/>
        <v>27</v>
      </c>
      <c r="B31" s="1" t="s">
        <v>5</v>
      </c>
      <c r="C31">
        <f t="shared" si="1"/>
        <v>987.76660251224882</v>
      </c>
      <c r="D31">
        <f>($G$3/(4*Tableau14[[#This Row],[frequence]]))*1000</f>
        <v>86.05271709310091</v>
      </c>
      <c r="E31">
        <f>($G$3/(2*Tableau14[[#This Row],[frequence]]))*1000</f>
        <v>172.10543418620182</v>
      </c>
      <c r="G31" s="3"/>
    </row>
    <row r="32" spans="1:7" x14ac:dyDescent="0.3">
      <c r="A32">
        <f t="shared" si="0"/>
        <v>28</v>
      </c>
      <c r="B32" s="1" t="s">
        <v>6</v>
      </c>
      <c r="C32">
        <f t="shared" si="1"/>
        <v>1046.5022612023952</v>
      </c>
      <c r="D32">
        <f>($G$3/(4*Tableau14[[#This Row],[frequence]]))*1000</f>
        <v>81.222949200642844</v>
      </c>
      <c r="E32">
        <f>($G$3/(2*Tableau14[[#This Row],[frequence]]))*1000</f>
        <v>162.44589840128569</v>
      </c>
      <c r="G32" s="3"/>
    </row>
    <row r="33" spans="1:5" x14ac:dyDescent="0.3">
      <c r="A33">
        <f t="shared" si="0"/>
        <v>29</v>
      </c>
      <c r="B33" t="s">
        <v>11</v>
      </c>
      <c r="C33">
        <f t="shared" si="1"/>
        <v>1108.7305239074892</v>
      </c>
      <c r="D33">
        <f>($G$3/(4*Tableau14[[#This Row],[frequence]]))*1000</f>
        <v>76.664255350736838</v>
      </c>
      <c r="E33">
        <f>($G$3/(2*Tableau14[[#This Row],[frequence]]))*1000</f>
        <v>153.32851070147368</v>
      </c>
    </row>
    <row r="34" spans="1:5" x14ac:dyDescent="0.3">
      <c r="A34">
        <f t="shared" si="0"/>
        <v>30</v>
      </c>
      <c r="B34" t="s">
        <v>7</v>
      </c>
      <c r="C34">
        <f t="shared" si="1"/>
        <v>1174.6590716696312</v>
      </c>
      <c r="D34">
        <f>($G$3/(4*Tableau14[[#This Row],[frequence]]))*1000</f>
        <v>72.361421326430587</v>
      </c>
      <c r="E34">
        <f>($G$3/(2*Tableau14[[#This Row],[frequence]]))*1000</f>
        <v>144.72284265286117</v>
      </c>
    </row>
    <row r="35" spans="1:5" x14ac:dyDescent="0.3">
      <c r="A35">
        <f t="shared" si="0"/>
        <v>31</v>
      </c>
      <c r="B35" t="s">
        <v>12</v>
      </c>
      <c r="C35">
        <f t="shared" ref="C35:C54" si="2">C34*2^(1/12)</f>
        <v>1244.5079348883248</v>
      </c>
      <c r="D35">
        <f>($G$3/(4*Tableau14[[#This Row],[frequence]]))*1000</f>
        <v>68.300086819155084</v>
      </c>
      <c r="E35">
        <f>($G$3/(2*Tableau14[[#This Row],[frequence]]))*1000</f>
        <v>136.60017363831017</v>
      </c>
    </row>
    <row r="36" spans="1:5" x14ac:dyDescent="0.3">
      <c r="A36">
        <f t="shared" si="0"/>
        <v>32</v>
      </c>
      <c r="B36" t="s">
        <v>8</v>
      </c>
      <c r="C36">
        <f t="shared" si="2"/>
        <v>1318.510227651481</v>
      </c>
      <c r="D36">
        <f>($G$3/(4*Tableau14[[#This Row],[frequence]]))*1000</f>
        <v>64.46669750253001</v>
      </c>
      <c r="E36">
        <f>($G$3/(2*Tableau14[[#This Row],[frequence]]))*1000</f>
        <v>128.93339500506002</v>
      </c>
    </row>
    <row r="37" spans="1:5" x14ac:dyDescent="0.3">
      <c r="A37">
        <f t="shared" si="0"/>
        <v>33</v>
      </c>
      <c r="B37" t="s">
        <v>9</v>
      </c>
      <c r="C37">
        <f t="shared" si="2"/>
        <v>1396.9129257320169</v>
      </c>
      <c r="D37">
        <f>($G$3/(4*Tableau14[[#This Row],[frequence]]))*1000</f>
        <v>60.84845979605916</v>
      </c>
      <c r="E37">
        <f>($G$3/(2*Tableau14[[#This Row],[frequence]]))*1000</f>
        <v>121.69691959211832</v>
      </c>
    </row>
    <row r="38" spans="1:5" x14ac:dyDescent="0.3">
      <c r="A38">
        <f t="shared" si="0"/>
        <v>34</v>
      </c>
      <c r="B38" t="s">
        <v>13</v>
      </c>
      <c r="C38">
        <f t="shared" si="2"/>
        <v>1479.9776908465392</v>
      </c>
      <c r="D38">
        <f>($G$3/(4*Tableau14[[#This Row],[frequence]]))*1000</f>
        <v>57.433298167744994</v>
      </c>
      <c r="E38">
        <f>($G$3/(2*Tableau14[[#This Row],[frequence]]))*1000</f>
        <v>114.86659633548999</v>
      </c>
    </row>
    <row r="39" spans="1:5" x14ac:dyDescent="0.3">
      <c r="A39">
        <f t="shared" si="0"/>
        <v>35</v>
      </c>
      <c r="B39" t="s">
        <v>14</v>
      </c>
      <c r="C39">
        <f t="shared" si="2"/>
        <v>1567.9817439269989</v>
      </c>
      <c r="D39">
        <f>($G$3/(4*Tableau14[[#This Row],[frequence]]))*1000</f>
        <v>54.209814833123069</v>
      </c>
      <c r="E39">
        <f>($G$3/(2*Tableau14[[#This Row],[frequence]]))*1000</f>
        <v>108.41962966624614</v>
      </c>
    </row>
    <row r="40" spans="1:5" x14ac:dyDescent="0.3">
      <c r="A40">
        <f t="shared" si="0"/>
        <v>36</v>
      </c>
      <c r="B40" t="s">
        <v>15</v>
      </c>
      <c r="C40">
        <f t="shared" si="2"/>
        <v>1661.2187903197823</v>
      </c>
      <c r="D40">
        <f>($G$3/(4*Tableau14[[#This Row],[frequence]]))*1000</f>
        <v>51.167251716215908</v>
      </c>
      <c r="E40">
        <f>($G$3/(2*Tableau14[[#This Row],[frequence]]))*1000</f>
        <v>102.33450343243182</v>
      </c>
    </row>
    <row r="41" spans="1:5" x14ac:dyDescent="0.3">
      <c r="A41">
        <f t="shared" si="0"/>
        <v>37</v>
      </c>
      <c r="B41" t="s">
        <v>4</v>
      </c>
      <c r="C41">
        <f t="shared" si="2"/>
        <v>1760.000000000002</v>
      </c>
      <c r="D41">
        <f>($G$3/(4*Tableau14[[#This Row],[frequence]]))*1000</f>
        <v>48.29545454545449</v>
      </c>
      <c r="E41">
        <f>($G$3/(2*Tableau14[[#This Row],[frequence]]))*1000</f>
        <v>96.59090909090898</v>
      </c>
    </row>
    <row r="42" spans="1:5" x14ac:dyDescent="0.3">
      <c r="A42">
        <f t="shared" si="0"/>
        <v>38</v>
      </c>
      <c r="B42" t="s">
        <v>10</v>
      </c>
      <c r="C42">
        <f t="shared" si="2"/>
        <v>1864.655046072362</v>
      </c>
      <c r="D42">
        <f>($G$3/(4*Tableau14[[#This Row],[frequence]]))*1000</f>
        <v>45.584838964740825</v>
      </c>
      <c r="E42">
        <f>($G$3/(2*Tableau14[[#This Row],[frequence]]))*1000</f>
        <v>91.169677929481651</v>
      </c>
    </row>
    <row r="43" spans="1:5" x14ac:dyDescent="0.3">
      <c r="A43">
        <f t="shared" si="0"/>
        <v>39</v>
      </c>
      <c r="B43" t="s">
        <v>5</v>
      </c>
      <c r="C43">
        <f t="shared" si="2"/>
        <v>1975.533205024499</v>
      </c>
      <c r="D43">
        <f>($G$3/(4*Tableau14[[#This Row],[frequence]]))*1000</f>
        <v>43.026358546550426</v>
      </c>
      <c r="E43">
        <f>($G$3/(2*Tableau14[[#This Row],[frequence]]))*1000</f>
        <v>86.052717093100853</v>
      </c>
    </row>
    <row r="44" spans="1:5" x14ac:dyDescent="0.3">
      <c r="A44">
        <f t="shared" si="0"/>
        <v>40</v>
      </c>
      <c r="B44" t="s">
        <v>6</v>
      </c>
      <c r="C44">
        <f t="shared" si="2"/>
        <v>2093.0045224047917</v>
      </c>
      <c r="D44">
        <f>($G$3/(4*Tableau14[[#This Row],[frequence]]))*1000</f>
        <v>40.611474600321394</v>
      </c>
      <c r="E44">
        <f>($G$3/(2*Tableau14[[#This Row],[frequence]]))*1000</f>
        <v>81.222949200642788</v>
      </c>
    </row>
    <row r="45" spans="1:5" x14ac:dyDescent="0.3">
      <c r="A45">
        <f t="shared" si="0"/>
        <v>41</v>
      </c>
      <c r="B45" t="s">
        <v>11</v>
      </c>
      <c r="C45">
        <f t="shared" si="2"/>
        <v>2217.4610478149798</v>
      </c>
      <c r="D45">
        <f>($G$3/(4*Tableau14[[#This Row],[frequence]]))*1000</f>
        <v>38.332127675368397</v>
      </c>
      <c r="E45">
        <f>($G$3/(2*Tableau14[[#This Row],[frequence]]))*1000</f>
        <v>76.664255350736795</v>
      </c>
    </row>
    <row r="46" spans="1:5" x14ac:dyDescent="0.3">
      <c r="A46">
        <f t="shared" si="0"/>
        <v>42</v>
      </c>
      <c r="B46" t="s">
        <v>7</v>
      </c>
      <c r="C46">
        <f t="shared" si="2"/>
        <v>2349.3181433392638</v>
      </c>
      <c r="D46">
        <f>($G$3/(4*Tableau14[[#This Row],[frequence]]))*1000</f>
        <v>36.180710663215272</v>
      </c>
      <c r="E46">
        <f>($G$3/(2*Tableau14[[#This Row],[frequence]]))*1000</f>
        <v>72.361421326430545</v>
      </c>
    </row>
    <row r="47" spans="1:5" x14ac:dyDescent="0.3">
      <c r="A47">
        <f t="shared" si="0"/>
        <v>43</v>
      </c>
      <c r="B47" t="s">
        <v>12</v>
      </c>
      <c r="C47">
        <f t="shared" si="2"/>
        <v>2489.015869776651</v>
      </c>
      <c r="D47">
        <f>($G$3/(4*Tableau14[[#This Row],[frequence]]))*1000</f>
        <v>34.150043409577528</v>
      </c>
      <c r="E47">
        <f>($G$3/(2*Tableau14[[#This Row],[frequence]]))*1000</f>
        <v>68.300086819155055</v>
      </c>
    </row>
    <row r="48" spans="1:5" x14ac:dyDescent="0.3">
      <c r="A48">
        <f t="shared" si="0"/>
        <v>44</v>
      </c>
      <c r="B48" t="s">
        <v>8</v>
      </c>
      <c r="C48">
        <f t="shared" si="2"/>
        <v>2637.0204553029635</v>
      </c>
      <c r="D48">
        <f>($G$3/(4*Tableau14[[#This Row],[frequence]]))*1000</f>
        <v>32.233348751264984</v>
      </c>
      <c r="E48">
        <f>($G$3/(2*Tableau14[[#This Row],[frequence]]))*1000</f>
        <v>64.466697502529968</v>
      </c>
    </row>
    <row r="49" spans="1:5" x14ac:dyDescent="0.3">
      <c r="A49">
        <f t="shared" si="0"/>
        <v>45</v>
      </c>
      <c r="B49" t="s">
        <v>9</v>
      </c>
      <c r="C49">
        <f t="shared" si="2"/>
        <v>2793.8258514640356</v>
      </c>
      <c r="D49">
        <f>($G$3/(4*Tableau14[[#This Row],[frequence]]))*1000</f>
        <v>30.424229898029559</v>
      </c>
      <c r="E49">
        <f>($G$3/(2*Tableau14[[#This Row],[frequence]]))*1000</f>
        <v>60.848459796059117</v>
      </c>
    </row>
    <row r="50" spans="1:5" x14ac:dyDescent="0.3">
      <c r="A50">
        <f t="shared" si="0"/>
        <v>46</v>
      </c>
      <c r="B50" t="s">
        <v>13</v>
      </c>
      <c r="C50">
        <f t="shared" si="2"/>
        <v>2959.9553816930802</v>
      </c>
      <c r="D50">
        <f>($G$3/(4*Tableau14[[#This Row],[frequence]]))*1000</f>
        <v>28.716649083872479</v>
      </c>
      <c r="E50">
        <f>($G$3/(2*Tableau14[[#This Row],[frequence]]))*1000</f>
        <v>57.433298167744958</v>
      </c>
    </row>
    <row r="51" spans="1:5" x14ac:dyDescent="0.3">
      <c r="A51">
        <f t="shared" si="0"/>
        <v>47</v>
      </c>
      <c r="B51" t="s">
        <v>14</v>
      </c>
      <c r="C51">
        <f t="shared" si="2"/>
        <v>3135.9634878539996</v>
      </c>
      <c r="D51">
        <f>($G$3/(4*Tableau14[[#This Row],[frequence]]))*1000</f>
        <v>27.10490741656152</v>
      </c>
      <c r="E51">
        <f>($G$3/(2*Tableau14[[#This Row],[frequence]]))*1000</f>
        <v>54.209814833123041</v>
      </c>
    </row>
    <row r="52" spans="1:5" x14ac:dyDescent="0.3">
      <c r="A52">
        <f t="shared" si="0"/>
        <v>48</v>
      </c>
      <c r="B52" t="s">
        <v>15</v>
      </c>
      <c r="C52">
        <f t="shared" si="2"/>
        <v>3322.4375806395669</v>
      </c>
      <c r="D52">
        <f>($G$3/(4*Tableau14[[#This Row],[frequence]]))*1000</f>
        <v>25.583625858107936</v>
      </c>
      <c r="E52">
        <f>($G$3/(2*Tableau14[[#This Row],[frequence]]))*1000</f>
        <v>51.167251716215873</v>
      </c>
    </row>
    <row r="53" spans="1:5" x14ac:dyDescent="0.3">
      <c r="A53">
        <f t="shared" si="0"/>
        <v>49</v>
      </c>
      <c r="B53" t="s">
        <v>4</v>
      </c>
      <c r="C53">
        <f t="shared" si="2"/>
        <v>3520.0000000000064</v>
      </c>
      <c r="D53">
        <f>($G$3/(4*Tableau14[[#This Row],[frequence]]))*1000</f>
        <v>24.147727272727231</v>
      </c>
      <c r="E53">
        <f>($G$3/(2*Tableau14[[#This Row],[frequence]]))*1000</f>
        <v>48.295454545454461</v>
      </c>
    </row>
    <row r="54" spans="1:5" x14ac:dyDescent="0.3">
      <c r="A54">
        <f t="shared" si="0"/>
        <v>50</v>
      </c>
      <c r="B54" t="s">
        <v>10</v>
      </c>
      <c r="C54">
        <f t="shared" si="2"/>
        <v>3729.3100921447262</v>
      </c>
      <c r="D54">
        <f>($G$3/(4*Tableau14[[#This Row],[frequence]]))*1000</f>
        <v>22.792419482370398</v>
      </c>
      <c r="E54">
        <f>($G$3/(2*Tableau14[[#This Row],[frequence]]))*1000</f>
        <v>45.584838964740797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fret placement</vt:lpstr>
      <vt:lpstr>serpent</vt:lpstr>
      <vt:lpstr>pan flute</vt:lpstr>
      <vt:lpstr>flute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Melvyn Rolland</dc:creator>
  <cp:lastModifiedBy>Melvyn Rolland</cp:lastModifiedBy>
  <dcterms:created xsi:type="dcterms:W3CDTF">2021-11-15T10:33:26Z</dcterms:created>
  <dcterms:modified xsi:type="dcterms:W3CDTF">2022-11-08T16:32:36Z</dcterms:modified>
</cp:coreProperties>
</file>