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51AD969-05DE-2C4A-BD9A-B8366B1D2529}" xr6:coauthVersionLast="47" xr6:coauthVersionMax="47" xr10:uidLastSave="{00000000-0000-0000-0000-000000000000}"/>
  <bookViews>
    <workbookView xWindow="0" yWindow="52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SOURCE!$A$3:$AG$2156</definedName>
    <definedName name="_xlnm._FilterDatabase" localSheetId="4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38" i="1" l="1"/>
  <c r="Z1938" i="1"/>
  <c r="AA1938" i="1" s="1"/>
  <c r="T1938" i="1"/>
  <c r="S1938" i="1"/>
  <c r="B1938" i="1"/>
  <c r="AB1938" i="1" s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1938" i="1" l="1"/>
  <c r="AG1938" i="1" s="1"/>
  <c r="AD1938" i="1"/>
  <c r="V1938" i="1"/>
  <c r="A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Z1839" i="1" l="1"/>
  <c r="AA1839" i="1" s="1"/>
  <c r="B1839" i="1"/>
  <c r="P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C1839" i="1" l="1"/>
  <c r="T1839" i="1"/>
  <c r="AF1839" i="1"/>
  <c r="AG1839" i="1" s="1"/>
  <c r="AD1839" i="1"/>
  <c r="AB1839" i="1"/>
  <c r="A1839" i="1"/>
  <c r="E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F1839" i="1" l="1"/>
  <c r="S1839" i="1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C78" i="7"/>
  <c r="A79" i="7" s="1"/>
  <c r="B78" i="7"/>
  <c r="D78" i="7" s="1"/>
  <c r="A81" i="1"/>
  <c r="A81" i="4" s="1"/>
  <c r="B82" i="1"/>
  <c r="V527" i="1" l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B79" i="7"/>
  <c r="D79" i="7" s="1"/>
  <c r="C79" i="7"/>
  <c r="A80" i="7" s="1"/>
  <c r="B83" i="1"/>
  <c r="AB83" i="1" s="1"/>
  <c r="B29" i="15" s="1"/>
  <c r="A82" i="1"/>
  <c r="A82" i="4" s="1"/>
  <c r="V1486" i="1" l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C80" i="7"/>
  <c r="A81" i="7" s="1"/>
  <c r="B80" i="7"/>
  <c r="D80" i="7" s="1"/>
  <c r="B84" i="1"/>
  <c r="AB84" i="1" s="1"/>
  <c r="B30" i="15" s="1"/>
  <c r="A83" i="1"/>
  <c r="A83" i="4" s="1"/>
  <c r="V1634" i="1" l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B88" i="1"/>
  <c r="AB88" i="1" s="1"/>
  <c r="B34" i="15" s="1"/>
  <c r="V1839" i="1" l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C85" i="7"/>
  <c r="A86" i="7" s="1"/>
  <c r="B85" i="7"/>
  <c r="D85" i="7" s="1"/>
  <c r="V1826" i="1"/>
  <c r="B89" i="1"/>
  <c r="AB89" i="1" s="1"/>
  <c r="B35" i="15" s="1"/>
  <c r="A88" i="1"/>
  <c r="A88" i="4" s="1"/>
  <c r="V1905" i="1" l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C86" i="7"/>
  <c r="A87" i="7" s="1"/>
  <c r="B86" i="7"/>
  <c r="D86" i="7" s="1"/>
  <c r="V1827" i="1"/>
  <c r="B90" i="1"/>
  <c r="AB90" i="1" s="1"/>
  <c r="B36" i="15" s="1"/>
  <c r="A89" i="1"/>
  <c r="A89" i="4" s="1"/>
  <c r="V1936" i="1" l="1"/>
  <c r="V1937" i="1" s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8" i="7"/>
  <c r="A89" i="7" s="1"/>
  <c r="B88" i="7"/>
  <c r="D88" i="7" s="1"/>
  <c r="V1829" i="1"/>
  <c r="A91" i="1"/>
  <c r="A91" i="4" s="1"/>
  <c r="B92" i="1"/>
  <c r="AB92" i="1" s="1"/>
  <c r="V1957" i="1" l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89" i="7"/>
  <c r="A90" i="7" s="1"/>
  <c r="B89" i="7"/>
  <c r="D89" i="7" s="1"/>
  <c r="V1830" i="1"/>
  <c r="B141" i="15"/>
  <c r="A92" i="1"/>
  <c r="A92" i="4" s="1"/>
  <c r="B93" i="1"/>
  <c r="AB93" i="1" s="1"/>
  <c r="C90" i="7" l="1"/>
  <c r="A91" i="7" s="1"/>
  <c r="B90" i="7"/>
  <c r="D90" i="7" s="1"/>
  <c r="E3" i="9"/>
  <c r="D3" i="9"/>
  <c r="V1831" i="1"/>
  <c r="B142" i="15"/>
  <c r="A93" i="1"/>
  <c r="A93" i="4" s="1"/>
  <c r="B94" i="1"/>
  <c r="AB94" i="1" s="1"/>
  <c r="F3" i="9" l="1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267" i="9" l="1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B94" i="7"/>
  <c r="D94" i="7" s="1"/>
  <c r="C94" i="7"/>
  <c r="A95" i="7" s="1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B277" i="1" l="1"/>
  <c r="P277" i="1"/>
  <c r="E277" i="1"/>
  <c r="A277" i="1"/>
  <c r="AC276" i="1"/>
  <c r="T276" i="1"/>
  <c r="F276" i="1"/>
  <c r="S276" i="1" s="1"/>
  <c r="B278" i="1"/>
  <c r="A276" i="4" l="1"/>
  <c r="AB278" i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l="1"/>
  <c r="B527" i="1"/>
  <c r="A526" i="1"/>
  <c r="A526" i="4" s="1"/>
  <c r="AB527" i="1" l="1"/>
  <c r="A527" i="1"/>
  <c r="B528" i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AC1168" i="1" s="1"/>
  <c r="E1168" i="1"/>
  <c r="F1168" i="1" s="1"/>
  <c r="A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T1175" i="1" s="1"/>
  <c r="E1175" i="1"/>
  <c r="F1175" i="1" s="1"/>
  <c r="S1174" i="1"/>
  <c r="AC1174" i="1"/>
  <c r="T1174" i="1"/>
  <c r="A1175" i="1"/>
  <c r="B1176" i="1"/>
  <c r="AB1175" i="1"/>
  <c r="A1175" i="4" l="1"/>
  <c r="AC1175" i="1"/>
  <c r="P1176" i="1"/>
  <c r="AC1176" i="1" s="1"/>
  <c r="E1176" i="1"/>
  <c r="F1176" i="1" s="1"/>
  <c r="S1175" i="1"/>
  <c r="A1176" i="1"/>
  <c r="B1177" i="1"/>
  <c r="AB1176" i="1"/>
  <c r="T1176" i="1" l="1"/>
  <c r="A1176" i="4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T1180" i="1" s="1"/>
  <c r="E1180" i="1"/>
  <c r="F1180" i="1" s="1"/>
  <c r="AC1179" i="1"/>
  <c r="T1179" i="1"/>
  <c r="F1179" i="1"/>
  <c r="A1179" i="4" s="1"/>
  <c r="A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AC1183" i="1" s="1"/>
  <c r="E1183" i="1"/>
  <c r="F1183" i="1" s="1"/>
  <c r="S1182" i="1"/>
  <c r="AC1182" i="1"/>
  <c r="T1182" i="1"/>
  <c r="A1183" i="1"/>
  <c r="B1184" i="1"/>
  <c r="AB1183" i="1"/>
  <c r="A1183" i="4" l="1"/>
  <c r="T1183" i="1"/>
  <c r="P1184" i="1"/>
  <c r="AC1184" i="1" s="1"/>
  <c r="E1184" i="1"/>
  <c r="S1183" i="1"/>
  <c r="B1185" i="1"/>
  <c r="E1185" i="1" s="1"/>
  <c r="AB1184" i="1"/>
  <c r="A1184" i="1"/>
  <c r="T1184" i="1" l="1"/>
  <c r="P1185" i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T1189" i="1" s="1"/>
  <c r="E1189" i="1"/>
  <c r="F1188" i="1"/>
  <c r="A1188" i="4" s="1"/>
  <c r="A1189" i="1"/>
  <c r="B1190" i="1"/>
  <c r="AB1189" i="1"/>
  <c r="AC1189" i="1" l="1"/>
  <c r="P1190" i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AB1486" i="1" l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I278" i="9" l="1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AB1634" i="1" l="1"/>
  <c r="A1634" i="1"/>
  <c r="I400" i="9"/>
  <c r="X399" i="9"/>
  <c r="Q399" i="9"/>
  <c r="K399" i="9" s="1"/>
  <c r="W399" i="9"/>
  <c r="M399" i="9"/>
  <c r="AB1633" i="1"/>
  <c r="A1633" i="1"/>
  <c r="A1633" i="4" s="1"/>
  <c r="A1634" i="4" l="1"/>
  <c r="I401" i="9"/>
  <c r="W400" i="9"/>
  <c r="M400" i="9"/>
  <c r="X400" i="9"/>
  <c r="Q400" i="9"/>
  <c r="K400" i="9" s="1"/>
  <c r="B1635" i="1"/>
  <c r="X401" i="9" l="1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A1838" i="1" l="1"/>
  <c r="A1838" i="4" s="1"/>
  <c r="AB1838" i="1"/>
  <c r="B1840" i="1" l="1"/>
  <c r="A1839" i="4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B1905" i="1" s="1"/>
  <c r="E1905" i="1" l="1"/>
  <c r="F1905" i="1" s="1"/>
  <c r="S1905" i="1" s="1"/>
  <c r="P1905" i="1"/>
  <c r="AB1905" i="1"/>
  <c r="A1905" i="1"/>
  <c r="AB1904" i="1"/>
  <c r="A1904" i="1"/>
  <c r="A1904" i="4" s="1"/>
  <c r="AB1903" i="1"/>
  <c r="A1903" i="1"/>
  <c r="A1903" i="4" s="1"/>
  <c r="AC1905" i="1" l="1"/>
  <c r="T1905" i="1"/>
  <c r="A1905" i="4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AB1936" i="1" l="1"/>
  <c r="A1936" i="1"/>
  <c r="AB1935" i="1"/>
  <c r="A1935" i="1"/>
  <c r="A1935" i="4" s="1"/>
  <c r="A1936" i="4" l="1"/>
  <c r="B1937" i="1"/>
  <c r="B1939" i="1" s="1"/>
  <c r="AB1939" i="1" l="1"/>
  <c r="A1939" i="1"/>
  <c r="AB1937" i="1"/>
  <c r="A1937" i="1"/>
  <c r="A1937" i="4" s="1"/>
  <c r="A1938" i="4" l="1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AB1957" i="1" l="1"/>
  <c r="A1957" i="1"/>
  <c r="M582" i="9"/>
  <c r="Q582" i="9"/>
  <c r="K582" i="9" s="1"/>
  <c r="W582" i="9"/>
  <c r="X582" i="9"/>
  <c r="AB1956" i="1"/>
  <c r="A1956" i="1"/>
  <c r="A1956" i="4" s="1"/>
  <c r="I583" i="9" l="1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C2062" i="1" l="1"/>
  <c r="T2062" i="1"/>
  <c r="F2062" i="1"/>
  <c r="A2062" i="4" s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S2091" i="1"/>
  <c r="AB2091" i="1"/>
  <c r="A2091" i="1"/>
  <c r="A2091" i="4" s="1"/>
  <c r="B2093" i="1"/>
  <c r="T2091" i="1" l="1"/>
  <c r="AC2091" i="1"/>
  <c r="S2092" i="1"/>
  <c r="A2092" i="1"/>
  <c r="A2092" i="4" s="1"/>
  <c r="AB2092" i="1"/>
  <c r="B2094" i="1"/>
  <c r="A2093" i="1"/>
  <c r="AB2093" i="1"/>
  <c r="AC2092" i="1" l="1"/>
  <c r="T2092" i="1"/>
  <c r="S2093" i="1"/>
  <c r="T2093" i="1"/>
  <c r="AC2093" i="1"/>
  <c r="B2095" i="1"/>
  <c r="A2094" i="1"/>
  <c r="AB2094" i="1"/>
  <c r="P2095" i="1" l="1"/>
  <c r="E2095" i="1"/>
  <c r="Z2095" i="1" s="1"/>
  <c r="AA2095" i="1" s="1"/>
  <c r="A2093" i="4"/>
  <c r="S2094" i="1"/>
  <c r="AC2094" i="1"/>
  <c r="T2094" i="1"/>
  <c r="A2095" i="1"/>
  <c r="AB2095" i="1"/>
  <c r="B2096" i="1"/>
  <c r="I634" i="9"/>
  <c r="AF2095" i="1" l="1"/>
  <c r="AG2095" i="1" s="1"/>
  <c r="AD2095" i="1"/>
  <c r="V2095" i="1"/>
  <c r="A2094" i="4"/>
  <c r="P2096" i="1"/>
  <c r="E2096" i="1"/>
  <c r="Z2096" i="1" s="1"/>
  <c r="AA2096" i="1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AF2096" i="1" l="1"/>
  <c r="AG2096" i="1" s="1"/>
  <c r="AD2096" i="1"/>
  <c r="V2096" i="1"/>
  <c r="P2097" i="1"/>
  <c r="E2097" i="1"/>
  <c r="Z2097" i="1" s="1"/>
  <c r="AA2097" i="1" s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AF2097" i="1" l="1"/>
  <c r="AG2097" i="1" s="1"/>
  <c r="AD2097" i="1"/>
  <c r="V2097" i="1"/>
  <c r="P2098" i="1"/>
  <c r="E2098" i="1"/>
  <c r="Z2098" i="1" s="1"/>
  <c r="AA2098" i="1" s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V2098" i="1" l="1"/>
  <c r="AF2098" i="1"/>
  <c r="AG2098" i="1" s="1"/>
  <c r="AD2098" i="1"/>
  <c r="P2099" i="1"/>
  <c r="E2099" i="1"/>
  <c r="Z2099" i="1" s="1"/>
  <c r="AA2099" i="1" s="1"/>
  <c r="A2097" i="4"/>
  <c r="F2098" i="1"/>
  <c r="S2098" i="1" s="1"/>
  <c r="AC2098" i="1"/>
  <c r="T2098" i="1"/>
  <c r="A2099" i="1"/>
  <c r="AB2099" i="1"/>
  <c r="B2100" i="1"/>
  <c r="B2101" i="1" s="1"/>
  <c r="I638" i="9"/>
  <c r="X637" i="9"/>
  <c r="W637" i="9"/>
  <c r="M637" i="9"/>
  <c r="Q637" i="9"/>
  <c r="K637" i="9" s="1"/>
  <c r="AB2101" i="1" l="1"/>
  <c r="B2102" i="1"/>
  <c r="A2101" i="1"/>
  <c r="AF2099" i="1"/>
  <c r="AG2099" i="1" s="1"/>
  <c r="AD2099" i="1"/>
  <c r="V2099" i="1"/>
  <c r="P2100" i="1"/>
  <c r="E2100" i="1"/>
  <c r="Z2100" i="1" s="1"/>
  <c r="AA2100" i="1" s="1"/>
  <c r="A2098" i="4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B2102" i="1" l="1"/>
  <c r="B2103" i="1"/>
  <c r="A2102" i="1"/>
  <c r="AF2100" i="1"/>
  <c r="AG2100" i="1" s="1"/>
  <c r="AD2100" i="1"/>
  <c r="V2100" i="1"/>
  <c r="V2101" i="1" s="1"/>
  <c r="V2102" i="1" s="1"/>
  <c r="V2103" i="1" s="1"/>
  <c r="A2099" i="4"/>
  <c r="F2100" i="1"/>
  <c r="S2100" i="1" s="1"/>
  <c r="AC2100" i="1"/>
  <c r="T2100" i="1"/>
  <c r="I640" i="9"/>
  <c r="Q639" i="9"/>
  <c r="K639" i="9" s="1"/>
  <c r="W639" i="9"/>
  <c r="M639" i="9"/>
  <c r="X639" i="9"/>
  <c r="AB2103" i="1" l="1"/>
  <c r="A2103" i="1"/>
  <c r="A2100" i="4"/>
  <c r="X640" i="9"/>
  <c r="Q640" i="9"/>
  <c r="K640" i="9" s="1"/>
  <c r="W640" i="9"/>
  <c r="M640" i="9"/>
  <c r="A2101" i="4" l="1"/>
  <c r="A2102" i="4" l="1"/>
  <c r="B2104" i="1"/>
  <c r="V2104" i="1" l="1"/>
  <c r="A2103" i="4"/>
  <c r="AB2104" i="1"/>
  <c r="A2104" i="1"/>
  <c r="A2104" i="4" s="1"/>
  <c r="B2105" i="1"/>
  <c r="V2105" i="1" l="1"/>
  <c r="AB2105" i="1"/>
  <c r="I641" i="9" s="1"/>
  <c r="A2105" i="1"/>
  <c r="A2105" i="4" s="1"/>
  <c r="B2106" i="1"/>
  <c r="V2106" i="1" l="1"/>
  <c r="X641" i="9"/>
  <c r="Q641" i="9"/>
  <c r="K641" i="9" s="1"/>
  <c r="W641" i="9"/>
  <c r="M641" i="9"/>
  <c r="AB2106" i="1"/>
  <c r="I642" i="9" s="1"/>
  <c r="B2107" i="1"/>
  <c r="A2106" i="1"/>
  <c r="A2106" i="4" s="1"/>
  <c r="V2107" i="1" l="1"/>
  <c r="M642" i="9"/>
  <c r="W642" i="9"/>
  <c r="X642" i="9"/>
  <c r="Q642" i="9"/>
  <c r="K642" i="9" s="1"/>
  <c r="AB2107" i="1"/>
  <c r="I643" i="9" s="1"/>
  <c r="B2108" i="1"/>
  <c r="A2107" i="1"/>
  <c r="A2107" i="4" s="1"/>
  <c r="V2108" i="1" l="1"/>
  <c r="M643" i="9"/>
  <c r="W643" i="9"/>
  <c r="X643" i="9"/>
  <c r="Q643" i="9"/>
  <c r="K643" i="9" s="1"/>
  <c r="AB2108" i="1"/>
  <c r="A2108" i="1"/>
  <c r="A2108" i="4" s="1"/>
  <c r="B2109" i="1"/>
  <c r="V2109" i="1" l="1"/>
  <c r="I644" i="9"/>
  <c r="AB2109" i="1"/>
  <c r="A2109" i="1"/>
  <c r="A2109" i="4" s="1"/>
  <c r="B2110" i="1"/>
  <c r="V2110" i="1" l="1"/>
  <c r="M644" i="9"/>
  <c r="X644" i="9"/>
  <c r="Q644" i="9"/>
  <c r="K644" i="9" s="1"/>
  <c r="W644" i="9"/>
  <c r="I645" i="9"/>
  <c r="AB2110" i="1"/>
  <c r="A2110" i="1"/>
  <c r="A2110" i="4" s="1"/>
  <c r="B2111" i="1"/>
  <c r="B2112" i="1" s="1"/>
  <c r="V2111" i="1" l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A2111" i="4" s="1"/>
  <c r="V2112" i="1" l="1"/>
  <c r="AC2111" i="1"/>
  <c r="T2111" i="1"/>
  <c r="S2111" i="1"/>
  <c r="B2113" i="1"/>
  <c r="V2113" i="1" l="1"/>
  <c r="AB2113" i="1"/>
  <c r="B2114" i="1"/>
  <c r="A2113" i="1"/>
  <c r="A2113" i="4" s="1"/>
  <c r="V2114" i="1" l="1"/>
  <c r="A2112" i="4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V2115" i="1" l="1"/>
  <c r="AB2115" i="1"/>
  <c r="A2115" i="1"/>
  <c r="A2115" i="4" s="1"/>
  <c r="B2116" i="1"/>
  <c r="V2116" i="1" l="1"/>
  <c r="AB2116" i="1"/>
  <c r="B2117" i="1"/>
  <c r="A2116" i="1"/>
  <c r="A2116" i="4" s="1"/>
  <c r="V2117" i="1" l="1"/>
  <c r="AB2117" i="1"/>
  <c r="A2117" i="1"/>
  <c r="A2117" i="4" s="1"/>
  <c r="B2118" i="1"/>
  <c r="V2118" i="1" l="1"/>
  <c r="AB2118" i="1"/>
  <c r="A2118" i="1"/>
  <c r="A2118" i="4" s="1"/>
  <c r="B2119" i="1"/>
  <c r="V2119" i="1" l="1"/>
  <c r="I646" i="9"/>
  <c r="AB2119" i="1"/>
  <c r="A2119" i="1"/>
  <c r="A2119" i="4" s="1"/>
  <c r="B2120" i="1"/>
  <c r="V2120" i="1" l="1"/>
  <c r="I647" i="9"/>
  <c r="W646" i="9"/>
  <c r="Q646" i="9"/>
  <c r="K646" i="9" s="1"/>
  <c r="M646" i="9"/>
  <c r="X646" i="9"/>
  <c r="AB2120" i="1"/>
  <c r="A2120" i="1"/>
  <c r="A2120" i="4" s="1"/>
  <c r="B2121" i="1"/>
  <c r="V2121" i="1" l="1"/>
  <c r="I648" i="9"/>
  <c r="Q647" i="9"/>
  <c r="K647" i="9" s="1"/>
  <c r="W647" i="9"/>
  <c r="X647" i="9"/>
  <c r="M647" i="9"/>
  <c r="AB2121" i="1"/>
  <c r="A2121" i="1"/>
  <c r="A2121" i="4" s="1"/>
  <c r="B2122" i="1"/>
  <c r="V2122" i="1" l="1"/>
  <c r="I649" i="9"/>
  <c r="Q648" i="9"/>
  <c r="K648" i="9" s="1"/>
  <c r="W648" i="9"/>
  <c r="M648" i="9"/>
  <c r="X648" i="9"/>
  <c r="AB2122" i="1"/>
  <c r="I650" i="9" s="1"/>
  <c r="A2122" i="1"/>
  <c r="A2122" i="4" s="1"/>
  <c r="B2123" i="1"/>
  <c r="V2123" i="1" l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B2124" i="1"/>
  <c r="V2124" i="1" l="1"/>
  <c r="I651" i="9"/>
  <c r="M651" i="9" s="1"/>
  <c r="I660" i="9"/>
  <c r="AB2124" i="1"/>
  <c r="B2125" i="1"/>
  <c r="A2124" i="1"/>
  <c r="A2124" i="4" s="1"/>
  <c r="V2125" i="1" l="1"/>
  <c r="W651" i="9"/>
  <c r="Q651" i="9"/>
  <c r="K651" i="9" s="1"/>
  <c r="X651" i="9"/>
  <c r="M660" i="9"/>
  <c r="Q660" i="9"/>
  <c r="K660" i="9" s="1"/>
  <c r="AB2125" i="1"/>
  <c r="B2126" i="1"/>
  <c r="B2127" i="1" s="1"/>
  <c r="A2125" i="1"/>
  <c r="A2125" i="4" s="1"/>
  <c r="V2126" i="1" l="1"/>
  <c r="A2127" i="1"/>
  <c r="A2127" i="4" s="1"/>
  <c r="B2128" i="1"/>
  <c r="AB2126" i="1"/>
  <c r="A2126" i="1"/>
  <c r="A2126" i="4" s="1"/>
  <c r="V2127" i="1" l="1"/>
  <c r="I654" i="9"/>
  <c r="I661" i="9"/>
  <c r="A2128" i="1"/>
  <c r="A2128" i="4" s="1"/>
  <c r="AB2128" i="1"/>
  <c r="B2129" i="1"/>
  <c r="I652" i="9"/>
  <c r="AB2127" i="1"/>
  <c r="V2128" i="1" l="1"/>
  <c r="M654" i="9"/>
  <c r="Q654" i="9"/>
  <c r="K654" i="9" s="1"/>
  <c r="I659" i="9"/>
  <c r="I662" i="9"/>
  <c r="M661" i="9"/>
  <c r="Q661" i="9"/>
  <c r="K661" i="9" s="1"/>
  <c r="B2130" i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V2129" i="1" l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B2131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H478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434" i="9"/>
  <c r="H502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V2130" i="1" l="1"/>
  <c r="A2131" i="1"/>
  <c r="A2131" i="4" s="1"/>
  <c r="AB2131" i="1"/>
  <c r="B2132" i="1"/>
  <c r="V2131" i="1" l="1"/>
  <c r="B2133" i="1"/>
  <c r="A2132" i="1"/>
  <c r="A2132" i="4" s="1"/>
  <c r="AB2132" i="1"/>
  <c r="V2132" i="1" l="1"/>
  <c r="A2133" i="1"/>
  <c r="A2133" i="4" s="1"/>
  <c r="B2134" i="1"/>
  <c r="AB2133" i="1"/>
  <c r="V2133" i="1" l="1"/>
  <c r="A2134" i="1"/>
  <c r="A2134" i="4" s="1"/>
  <c r="B2135" i="1"/>
  <c r="AB2134" i="1"/>
  <c r="V2134" i="1" l="1"/>
  <c r="A2135" i="1"/>
  <c r="A2135" i="4" s="1"/>
  <c r="AB2135" i="1"/>
  <c r="B2136" i="1"/>
  <c r="V2135" i="1" l="1"/>
  <c r="B2137" i="1"/>
  <c r="A2136" i="1"/>
  <c r="A2136" i="4" s="1"/>
  <c r="AB2136" i="1"/>
  <c r="V2136" i="1" l="1"/>
  <c r="B2138" i="1"/>
  <c r="A2137" i="1"/>
  <c r="A2137" i="4" s="1"/>
  <c r="AB2137" i="1"/>
  <c r="V2137" i="1" l="1"/>
  <c r="B2139" i="1"/>
  <c r="A2138" i="1"/>
  <c r="A2138" i="4" s="1"/>
  <c r="AB2138" i="1"/>
  <c r="V2138" i="1" l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I681" i="9" s="1"/>
  <c r="A2139" i="1"/>
  <c r="A2139" i="4" s="1"/>
  <c r="B2140" i="1"/>
  <c r="AB2139" i="1"/>
  <c r="M681" i="9" l="1"/>
  <c r="Q681" i="9"/>
  <c r="K681" i="9" s="1"/>
  <c r="W681" i="9"/>
  <c r="X681" i="9"/>
  <c r="I668" i="9"/>
  <c r="I679" i="9"/>
  <c r="I667" i="9"/>
  <c r="D698" i="9"/>
  <c r="E658" i="9"/>
  <c r="B658" i="9" s="1"/>
  <c r="L658" i="9"/>
  <c r="J660" i="9"/>
  <c r="D667" i="9"/>
  <c r="D657" i="9"/>
  <c r="E661" i="9"/>
  <c r="B661" i="9" s="1"/>
  <c r="J652" i="9"/>
  <c r="J664" i="9"/>
  <c r="L660" i="9"/>
  <c r="J655" i="9"/>
  <c r="L665" i="9"/>
  <c r="J658" i="9"/>
  <c r="E657" i="9"/>
  <c r="B657" i="9" s="1"/>
  <c r="L655" i="9"/>
  <c r="L653" i="9"/>
  <c r="J657" i="9"/>
  <c r="D655" i="9"/>
  <c r="E662" i="9"/>
  <c r="B662" i="9" s="1"/>
  <c r="L667" i="9"/>
  <c r="D663" i="9"/>
  <c r="D668" i="9"/>
  <c r="L668" i="9"/>
  <c r="J662" i="9"/>
  <c r="D653" i="9"/>
  <c r="J665" i="9"/>
  <c r="L652" i="9"/>
  <c r="J653" i="9"/>
  <c r="L664" i="9"/>
  <c r="J656" i="9"/>
  <c r="J667" i="9"/>
  <c r="O667" i="9" s="1"/>
  <c r="D659" i="9"/>
  <c r="E667" i="9"/>
  <c r="B667" i="9" s="1"/>
  <c r="E669" i="9"/>
  <c r="B669" i="9" s="1"/>
  <c r="D658" i="9"/>
  <c r="J661" i="9"/>
  <c r="D661" i="9"/>
  <c r="E659" i="9"/>
  <c r="B659" i="9" s="1"/>
  <c r="D664" i="9"/>
  <c r="L661" i="9"/>
  <c r="J668" i="9"/>
  <c r="O668" i="9" s="1"/>
  <c r="E656" i="9"/>
  <c r="B656" i="9" s="1"/>
  <c r="E655" i="9"/>
  <c r="B655" i="9" s="1"/>
  <c r="D652" i="9"/>
  <c r="L656" i="9"/>
  <c r="J654" i="9"/>
  <c r="L657" i="9"/>
  <c r="D662" i="9"/>
  <c r="J669" i="9"/>
  <c r="D665" i="9"/>
  <c r="L662" i="9"/>
  <c r="E660" i="9"/>
  <c r="B660" i="9" s="1"/>
  <c r="J663" i="9"/>
  <c r="O663" i="9" s="1"/>
  <c r="J659" i="9"/>
  <c r="D669" i="9"/>
  <c r="L666" i="9"/>
  <c r="L670" i="9"/>
  <c r="J666" i="9"/>
  <c r="D670" i="9"/>
  <c r="L654" i="9"/>
  <c r="D666" i="9"/>
  <c r="E654" i="9"/>
  <c r="B654" i="9" s="1"/>
  <c r="E653" i="9"/>
  <c r="B653" i="9" s="1"/>
  <c r="E652" i="9"/>
  <c r="B652" i="9" s="1"/>
  <c r="E670" i="9"/>
  <c r="B670" i="9" s="1"/>
  <c r="J670" i="9"/>
  <c r="L671" i="9"/>
  <c r="E668" i="9"/>
  <c r="B668" i="9" s="1"/>
  <c r="J671" i="9"/>
  <c r="E671" i="9"/>
  <c r="B671" i="9" s="1"/>
  <c r="E663" i="9"/>
  <c r="B663" i="9" s="1"/>
  <c r="D660" i="9"/>
  <c r="L673" i="9"/>
  <c r="D671" i="9"/>
  <c r="E664" i="9"/>
  <c r="B664" i="9" s="1"/>
  <c r="E666" i="9"/>
  <c r="B666" i="9" s="1"/>
  <c r="L663" i="9"/>
  <c r="L659" i="9"/>
  <c r="D654" i="9"/>
  <c r="E672" i="9"/>
  <c r="B672" i="9" s="1"/>
  <c r="D656" i="9"/>
  <c r="E665" i="9"/>
  <c r="B665" i="9" s="1"/>
  <c r="L669" i="9"/>
  <c r="E673" i="9"/>
  <c r="B673" i="9" s="1"/>
  <c r="D672" i="9"/>
  <c r="J673" i="9"/>
  <c r="D674" i="9"/>
  <c r="L672" i="9"/>
  <c r="D675" i="9"/>
  <c r="J672" i="9"/>
  <c r="L675" i="9"/>
  <c r="D673" i="9"/>
  <c r="J674" i="9"/>
  <c r="L674" i="9"/>
  <c r="E675" i="9"/>
  <c r="B675" i="9" s="1"/>
  <c r="J677" i="9"/>
  <c r="E674" i="9"/>
  <c r="B674" i="9" s="1"/>
  <c r="J675" i="9"/>
  <c r="D677" i="9"/>
  <c r="L677" i="9"/>
  <c r="D676" i="9"/>
  <c r="J676" i="9"/>
  <c r="L676" i="9"/>
  <c r="E677" i="9"/>
  <c r="B677" i="9" s="1"/>
  <c r="E676" i="9"/>
  <c r="B676" i="9" s="1"/>
  <c r="D684" i="9"/>
  <c r="E679" i="9"/>
  <c r="B679" i="9" s="1"/>
  <c r="D688" i="9"/>
  <c r="D678" i="9"/>
  <c r="D707" i="9"/>
  <c r="L680" i="9"/>
  <c r="E710" i="9"/>
  <c r="B710" i="9" s="1"/>
  <c r="L685" i="9"/>
  <c r="D718" i="9"/>
  <c r="I731" i="9"/>
  <c r="D733" i="9"/>
  <c r="I733" i="9"/>
  <c r="J709" i="9"/>
  <c r="E717" i="9"/>
  <c r="B717" i="9" s="1"/>
  <c r="D732" i="9"/>
  <c r="D710" i="9"/>
  <c r="E712" i="9"/>
  <c r="B712" i="9" s="1"/>
  <c r="J716" i="9"/>
  <c r="D687" i="9"/>
  <c r="J700" i="9"/>
  <c r="J697" i="9"/>
  <c r="I708" i="9"/>
  <c r="D715" i="9"/>
  <c r="J681" i="9"/>
  <c r="D720" i="9"/>
  <c r="J688" i="9"/>
  <c r="E719" i="9"/>
  <c r="B719" i="9" s="1"/>
  <c r="J722" i="9"/>
  <c r="D726" i="9"/>
  <c r="L700" i="9"/>
  <c r="J725" i="9"/>
  <c r="E696" i="9"/>
  <c r="B696" i="9" s="1"/>
  <c r="D694" i="9"/>
  <c r="D689" i="9"/>
  <c r="I728" i="9"/>
  <c r="E702" i="9"/>
  <c r="B702" i="9" s="1"/>
  <c r="J723" i="9"/>
  <c r="D728" i="9"/>
  <c r="E692" i="9"/>
  <c r="B692" i="9" s="1"/>
  <c r="D712" i="9"/>
  <c r="J711" i="9"/>
  <c r="J726" i="9"/>
  <c r="I719" i="9"/>
  <c r="D692" i="9"/>
  <c r="L702" i="9"/>
  <c r="J698" i="9"/>
  <c r="L717" i="9"/>
  <c r="D697" i="9"/>
  <c r="I732" i="9"/>
  <c r="E703" i="9"/>
  <c r="B703" i="9" s="1"/>
  <c r="I730" i="9"/>
  <c r="L682" i="9"/>
  <c r="I696" i="9"/>
  <c r="I714" i="9"/>
  <c r="D722" i="9"/>
  <c r="A722" i="9" s="1"/>
  <c r="J731" i="9"/>
  <c r="E701" i="9"/>
  <c r="B701" i="9" s="1"/>
  <c r="L698" i="9"/>
  <c r="J702" i="9"/>
  <c r="I694" i="9"/>
  <c r="D716" i="9"/>
  <c r="L699" i="9"/>
  <c r="I717" i="9"/>
  <c r="J724" i="9"/>
  <c r="E713" i="9"/>
  <c r="B713" i="9" s="1"/>
  <c r="L732" i="9"/>
  <c r="E688" i="9"/>
  <c r="B688" i="9" s="1"/>
  <c r="E729" i="9"/>
  <c r="B729" i="9" s="1"/>
  <c r="E723" i="9"/>
  <c r="B723" i="9" s="1"/>
  <c r="L720" i="9"/>
  <c r="L710" i="9"/>
  <c r="I724" i="9"/>
  <c r="D708" i="9"/>
  <c r="A708" i="9" s="1"/>
  <c r="J705" i="9"/>
  <c r="I705" i="9"/>
  <c r="J693" i="9"/>
  <c r="H693" i="9" s="1"/>
  <c r="L681" i="9"/>
  <c r="L724" i="9"/>
  <c r="L687" i="9"/>
  <c r="L691" i="9"/>
  <c r="E706" i="9"/>
  <c r="B706" i="9" s="1"/>
  <c r="L730" i="9"/>
  <c r="E728" i="9"/>
  <c r="B728" i="9" s="1"/>
  <c r="L684" i="9"/>
  <c r="J714" i="9"/>
  <c r="I695" i="9"/>
  <c r="I701" i="9"/>
  <c r="D725" i="9"/>
  <c r="L706" i="9"/>
  <c r="I713" i="9"/>
  <c r="J728" i="9"/>
  <c r="L726" i="9"/>
  <c r="D730" i="9"/>
  <c r="J718" i="9"/>
  <c r="L688" i="9"/>
  <c r="J717" i="9"/>
  <c r="I702" i="9"/>
  <c r="D706" i="9"/>
  <c r="L709" i="9"/>
  <c r="L678" i="9"/>
  <c r="L679" i="9"/>
  <c r="E714" i="9"/>
  <c r="B714" i="9" s="1"/>
  <c r="J707" i="9"/>
  <c r="E685" i="9"/>
  <c r="B685" i="9" s="1"/>
  <c r="L714" i="9"/>
  <c r="J704" i="9"/>
  <c r="D686" i="9"/>
  <c r="J679" i="9"/>
  <c r="E681" i="9"/>
  <c r="B681" i="9" s="1"/>
  <c r="D714" i="9"/>
  <c r="E695" i="9"/>
  <c r="B695" i="9" s="1"/>
  <c r="D683" i="9"/>
  <c r="I726" i="9"/>
  <c r="J685" i="9"/>
  <c r="D693" i="9"/>
  <c r="L695" i="9"/>
  <c r="L690" i="9"/>
  <c r="D703" i="9"/>
  <c r="D700" i="9"/>
  <c r="D690" i="9"/>
  <c r="L683" i="9"/>
  <c r="E689" i="9"/>
  <c r="B689" i="9" s="1"/>
  <c r="E678" i="9"/>
  <c r="B678" i="9" s="1"/>
  <c r="J683" i="9"/>
  <c r="I722" i="9"/>
  <c r="D705" i="9"/>
  <c r="J678" i="9"/>
  <c r="E684" i="9"/>
  <c r="B684" i="9" s="1"/>
  <c r="L731" i="9"/>
  <c r="E680" i="9"/>
  <c r="B680" i="9" s="1"/>
  <c r="L696" i="9"/>
  <c r="E686" i="9"/>
  <c r="B686" i="9" s="1"/>
  <c r="I725" i="9"/>
  <c r="E690" i="9"/>
  <c r="B690" i="9" s="1"/>
  <c r="D723" i="9"/>
  <c r="I703" i="9"/>
  <c r="J686" i="9"/>
  <c r="L686" i="9"/>
  <c r="D681" i="9"/>
  <c r="E687" i="9"/>
  <c r="B687" i="9" s="1"/>
  <c r="I711" i="9"/>
  <c r="E732" i="9"/>
  <c r="B732" i="9" s="1"/>
  <c r="J687" i="9"/>
  <c r="D709" i="9"/>
  <c r="E698" i="9"/>
  <c r="B698" i="9" s="1"/>
  <c r="E682" i="9"/>
  <c r="B682" i="9" s="1"/>
  <c r="L704" i="9"/>
  <c r="E716" i="9"/>
  <c r="B716" i="9" s="1"/>
  <c r="J721" i="9"/>
  <c r="D679" i="9"/>
  <c r="I716" i="9"/>
  <c r="J695" i="9"/>
  <c r="D682" i="9"/>
  <c r="J680" i="9"/>
  <c r="D680" i="9"/>
  <c r="J712" i="9"/>
  <c r="J694" i="9"/>
  <c r="J682" i="9"/>
  <c r="L703" i="9"/>
  <c r="I707" i="9"/>
  <c r="J690" i="9"/>
  <c r="J701" i="9"/>
  <c r="J684" i="9"/>
  <c r="L689" i="9"/>
  <c r="D731" i="9"/>
  <c r="E721" i="9"/>
  <c r="B721" i="9" s="1"/>
  <c r="E715" i="9"/>
  <c r="B715" i="9" s="1"/>
  <c r="E691" i="9"/>
  <c r="B691" i="9" s="1"/>
  <c r="I721" i="9"/>
  <c r="I706" i="9"/>
  <c r="J730" i="9"/>
  <c r="D719" i="9"/>
  <c r="L722" i="9"/>
  <c r="L713" i="9"/>
  <c r="E704" i="9"/>
  <c r="B704" i="9" s="1"/>
  <c r="I697" i="9"/>
  <c r="E725" i="9"/>
  <c r="B725" i="9" s="1"/>
  <c r="J696" i="9"/>
  <c r="I718" i="9"/>
  <c r="E720" i="9"/>
  <c r="B720" i="9" s="1"/>
  <c r="E731" i="9"/>
  <c r="B731" i="9" s="1"/>
  <c r="D702" i="9"/>
  <c r="D696" i="9"/>
  <c r="J727" i="9"/>
  <c r="I704" i="9"/>
  <c r="D711" i="9"/>
  <c r="D691" i="9"/>
  <c r="L716" i="9"/>
  <c r="L723" i="9"/>
  <c r="J699" i="9"/>
  <c r="I712" i="9"/>
  <c r="J713" i="9"/>
  <c r="E724" i="9"/>
  <c r="B724" i="9" s="1"/>
  <c r="I723" i="9"/>
  <c r="D724" i="9"/>
  <c r="D721" i="9"/>
  <c r="E705" i="9"/>
  <c r="B705" i="9" s="1"/>
  <c r="L733" i="9"/>
  <c r="E683" i="9"/>
  <c r="B683" i="9" s="1"/>
  <c r="E733" i="9"/>
  <c r="E730" i="9"/>
  <c r="B730" i="9" s="1"/>
  <c r="D704" i="9"/>
  <c r="L715" i="9"/>
  <c r="L701" i="9"/>
  <c r="L727" i="9"/>
  <c r="J708" i="9"/>
  <c r="E709" i="9"/>
  <c r="B709" i="9" s="1"/>
  <c r="J691" i="9"/>
  <c r="D699" i="9"/>
  <c r="I729" i="9"/>
  <c r="L728" i="9"/>
  <c r="D685" i="9"/>
  <c r="I700" i="9"/>
  <c r="L725" i="9"/>
  <c r="E699" i="9"/>
  <c r="B699" i="9" s="1"/>
  <c r="L719" i="9"/>
  <c r="E707" i="9"/>
  <c r="B707" i="9" s="1"/>
  <c r="J732" i="9"/>
  <c r="E693" i="9"/>
  <c r="B693" i="9" s="1"/>
  <c r="L697" i="9"/>
  <c r="E727" i="9"/>
  <c r="B727" i="9" s="1"/>
  <c r="D701" i="9"/>
  <c r="E726" i="9"/>
  <c r="B726" i="9" s="1"/>
  <c r="L708" i="9"/>
  <c r="L705" i="9"/>
  <c r="J719" i="9"/>
  <c r="I720" i="9"/>
  <c r="E700" i="9"/>
  <c r="B700" i="9" s="1"/>
  <c r="L718" i="9"/>
  <c r="J715" i="9"/>
  <c r="L694" i="9"/>
  <c r="L721" i="9"/>
  <c r="L712" i="9"/>
  <c r="E708" i="9"/>
  <c r="B708" i="9" s="1"/>
  <c r="E697" i="9"/>
  <c r="B697" i="9" s="1"/>
  <c r="E694" i="9"/>
  <c r="B694" i="9" s="1"/>
  <c r="L692" i="9"/>
  <c r="I698" i="9"/>
  <c r="J689" i="9"/>
  <c r="J706" i="9"/>
  <c r="D713" i="9"/>
  <c r="I709" i="9"/>
  <c r="J729" i="9"/>
  <c r="E711" i="9"/>
  <c r="B711" i="9" s="1"/>
  <c r="I699" i="9"/>
  <c r="L729" i="9"/>
  <c r="L711" i="9"/>
  <c r="J710" i="9"/>
  <c r="D729" i="9"/>
  <c r="J703" i="9"/>
  <c r="J733" i="9"/>
  <c r="E718" i="9"/>
  <c r="B718" i="9" s="1"/>
  <c r="D717" i="9"/>
  <c r="I710" i="9"/>
  <c r="D695" i="9"/>
  <c r="I669" i="9"/>
  <c r="I670" i="9"/>
  <c r="I671" i="9"/>
  <c r="I672" i="9"/>
  <c r="I673" i="9"/>
  <c r="I674" i="9"/>
  <c r="I675" i="9"/>
  <c r="I682" i="9"/>
  <c r="I678" i="9"/>
  <c r="I676" i="9"/>
  <c r="I677" i="9"/>
  <c r="I683" i="9"/>
  <c r="I686" i="9"/>
  <c r="I680" i="9"/>
  <c r="I684" i="9"/>
  <c r="I685" i="9"/>
  <c r="A2140" i="1"/>
  <c r="A2140" i="4" s="1"/>
  <c r="AB2140" i="1"/>
  <c r="B2141" i="1"/>
  <c r="N668" i="9" l="1"/>
  <c r="B733" i="9"/>
  <c r="B350" i="9"/>
  <c r="A670" i="9"/>
  <c r="F670" i="9"/>
  <c r="A658" i="9"/>
  <c r="F658" i="9"/>
  <c r="O655" i="9"/>
  <c r="N655" i="9" s="1"/>
  <c r="X655" i="9"/>
  <c r="W655" i="9"/>
  <c r="M679" i="9"/>
  <c r="X679" i="9"/>
  <c r="W679" i="9"/>
  <c r="Q679" i="9"/>
  <c r="K679" i="9" s="1"/>
  <c r="A668" i="9"/>
  <c r="F668" i="9"/>
  <c r="W668" i="9"/>
  <c r="M668" i="9"/>
  <c r="X668" i="9"/>
  <c r="Q668" i="9"/>
  <c r="K668" i="9" s="1"/>
  <c r="A663" i="9"/>
  <c r="F663" i="9"/>
  <c r="O664" i="9"/>
  <c r="A685" i="9"/>
  <c r="F685" i="9"/>
  <c r="M697" i="9"/>
  <c r="X697" i="9"/>
  <c r="N697" i="9"/>
  <c r="Q697" i="9"/>
  <c r="K697" i="9" s="1"/>
  <c r="W697" i="9"/>
  <c r="H731" i="9"/>
  <c r="O731" i="9"/>
  <c r="A692" i="9"/>
  <c r="F692" i="9"/>
  <c r="O700" i="9"/>
  <c r="H700" i="9"/>
  <c r="A667" i="9"/>
  <c r="F667" i="9"/>
  <c r="M716" i="9"/>
  <c r="W716" i="9"/>
  <c r="N716" i="9"/>
  <c r="Q716" i="9"/>
  <c r="K716" i="9" s="1"/>
  <c r="X716" i="9"/>
  <c r="A693" i="9"/>
  <c r="F693" i="9"/>
  <c r="O728" i="9"/>
  <c r="H728" i="9"/>
  <c r="X719" i="9"/>
  <c r="M719" i="9"/>
  <c r="Q719" i="9"/>
  <c r="K719" i="9" s="1"/>
  <c r="N719" i="9"/>
  <c r="W719" i="9"/>
  <c r="A687" i="9"/>
  <c r="F687" i="9"/>
  <c r="X653" i="9"/>
  <c r="W653" i="9"/>
  <c r="O653" i="9"/>
  <c r="N653" i="9" s="1"/>
  <c r="O701" i="9"/>
  <c r="H701" i="9"/>
  <c r="A705" i="9"/>
  <c r="F705" i="9"/>
  <c r="N713" i="9"/>
  <c r="W713" i="9"/>
  <c r="X713" i="9"/>
  <c r="Q713" i="9"/>
  <c r="K713" i="9" s="1"/>
  <c r="M713" i="9"/>
  <c r="O726" i="9"/>
  <c r="H726" i="9"/>
  <c r="X670" i="9"/>
  <c r="Q670" i="9"/>
  <c r="K670" i="9" s="1"/>
  <c r="M670" i="9"/>
  <c r="W670" i="9"/>
  <c r="A699" i="9"/>
  <c r="F699" i="9"/>
  <c r="H690" i="9"/>
  <c r="O690" i="9"/>
  <c r="H686" i="9"/>
  <c r="O686" i="9"/>
  <c r="N686" i="9" s="1"/>
  <c r="O711" i="9"/>
  <c r="H711" i="9"/>
  <c r="Q669" i="9"/>
  <c r="K669" i="9" s="1"/>
  <c r="W669" i="9"/>
  <c r="M669" i="9"/>
  <c r="X669" i="9"/>
  <c r="H727" i="9"/>
  <c r="O727" i="9"/>
  <c r="Q707" i="9"/>
  <c r="K707" i="9" s="1"/>
  <c r="M707" i="9"/>
  <c r="X707" i="9"/>
  <c r="W707" i="9"/>
  <c r="N707" i="9"/>
  <c r="H683" i="9"/>
  <c r="O683" i="9"/>
  <c r="N683" i="9" s="1"/>
  <c r="H724" i="9"/>
  <c r="O724" i="9"/>
  <c r="A712" i="9"/>
  <c r="F712" i="9"/>
  <c r="A710" i="9"/>
  <c r="F710" i="9"/>
  <c r="A666" i="9"/>
  <c r="F666" i="9"/>
  <c r="A653" i="9"/>
  <c r="F653" i="9"/>
  <c r="X683" i="9"/>
  <c r="M683" i="9"/>
  <c r="Q683" i="9"/>
  <c r="K683" i="9" s="1"/>
  <c r="W683" i="9"/>
  <c r="A724" i="9"/>
  <c r="F724" i="9"/>
  <c r="O730" i="9"/>
  <c r="H730" i="9"/>
  <c r="W701" i="9"/>
  <c r="X701" i="9"/>
  <c r="N701" i="9"/>
  <c r="M701" i="9"/>
  <c r="Q701" i="9"/>
  <c r="K701" i="9" s="1"/>
  <c r="X717" i="9"/>
  <c r="Q717" i="9"/>
  <c r="K717" i="9" s="1"/>
  <c r="M717" i="9"/>
  <c r="N717" i="9"/>
  <c r="W717" i="9"/>
  <c r="A732" i="9"/>
  <c r="F732" i="9"/>
  <c r="O662" i="9"/>
  <c r="N662" i="9" s="1"/>
  <c r="W662" i="9"/>
  <c r="X662" i="9"/>
  <c r="X667" i="9"/>
  <c r="Q667" i="9"/>
  <c r="K667" i="9" s="1"/>
  <c r="M667" i="9"/>
  <c r="W667" i="9"/>
  <c r="X710" i="9"/>
  <c r="Q710" i="9"/>
  <c r="K710" i="9" s="1"/>
  <c r="W710" i="9"/>
  <c r="M710" i="9"/>
  <c r="N710" i="9"/>
  <c r="H715" i="9"/>
  <c r="O715" i="9"/>
  <c r="O708" i="9"/>
  <c r="H708" i="9"/>
  <c r="A702" i="9"/>
  <c r="F702" i="9"/>
  <c r="N706" i="9"/>
  <c r="Q706" i="9"/>
  <c r="K706" i="9" s="1"/>
  <c r="M706" i="9"/>
  <c r="W706" i="9"/>
  <c r="X706" i="9"/>
  <c r="H682" i="9"/>
  <c r="O682" i="9"/>
  <c r="N682" i="9" s="1"/>
  <c r="N695" i="9"/>
  <c r="Q695" i="9"/>
  <c r="K695" i="9" s="1"/>
  <c r="W695" i="9"/>
  <c r="X695" i="9"/>
  <c r="M695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X672" i="9"/>
  <c r="M672" i="9"/>
  <c r="Q672" i="9"/>
  <c r="K672" i="9" s="1"/>
  <c r="W672" i="9"/>
  <c r="H684" i="9"/>
  <c r="O684" i="9"/>
  <c r="N684" i="9" s="1"/>
  <c r="A681" i="9"/>
  <c r="F681" i="9"/>
  <c r="O707" i="9"/>
  <c r="H707" i="9"/>
  <c r="H725" i="9"/>
  <c r="O725" i="9"/>
  <c r="W660" i="9"/>
  <c r="X660" i="9"/>
  <c r="O660" i="9"/>
  <c r="N660" i="9" s="1"/>
  <c r="X671" i="9"/>
  <c r="W671" i="9"/>
  <c r="M671" i="9"/>
  <c r="Q671" i="9"/>
  <c r="K671" i="9" s="1"/>
  <c r="A701" i="9"/>
  <c r="F701" i="9"/>
  <c r="M680" i="9"/>
  <c r="Q680" i="9"/>
  <c r="K680" i="9" s="1"/>
  <c r="X680" i="9"/>
  <c r="W680" i="9"/>
  <c r="M704" i="9"/>
  <c r="X704" i="9"/>
  <c r="W704" i="9"/>
  <c r="Q704" i="9"/>
  <c r="K704" i="9" s="1"/>
  <c r="N704" i="9"/>
  <c r="H721" i="9"/>
  <c r="O721" i="9"/>
  <c r="Q726" i="9"/>
  <c r="K726" i="9" s="1"/>
  <c r="X726" i="9"/>
  <c r="M726" i="9"/>
  <c r="N726" i="9"/>
  <c r="W726" i="9"/>
  <c r="H675" i="9"/>
  <c r="O675" i="9"/>
  <c r="N675" i="9" s="1"/>
  <c r="X686" i="9"/>
  <c r="W686" i="9"/>
  <c r="M686" i="9"/>
  <c r="Q686" i="9"/>
  <c r="K686" i="9" s="1"/>
  <c r="A672" i="9"/>
  <c r="F672" i="9"/>
  <c r="H669" i="9"/>
  <c r="O669" i="9"/>
  <c r="N669" i="9" s="1"/>
  <c r="A698" i="9"/>
  <c r="F698" i="9"/>
  <c r="A695" i="9"/>
  <c r="F695" i="9"/>
  <c r="A689" i="9"/>
  <c r="F689" i="9"/>
  <c r="A654" i="9"/>
  <c r="F654" i="9"/>
  <c r="N667" i="9"/>
  <c r="Q673" i="9"/>
  <c r="K673" i="9" s="1"/>
  <c r="X673" i="9"/>
  <c r="M673" i="9"/>
  <c r="W673" i="9"/>
  <c r="H710" i="9"/>
  <c r="O710" i="9"/>
  <c r="O695" i="9"/>
  <c r="H695" i="9"/>
  <c r="A676" i="9"/>
  <c r="F676" i="9"/>
  <c r="A675" i="9"/>
  <c r="F675" i="9"/>
  <c r="M685" i="9"/>
  <c r="Q685" i="9"/>
  <c r="K685" i="9" s="1"/>
  <c r="W685" i="9"/>
  <c r="X685" i="9"/>
  <c r="F691" i="9"/>
  <c r="A691" i="9"/>
  <c r="H678" i="9"/>
  <c r="O678" i="9"/>
  <c r="N678" i="9" s="1"/>
  <c r="X684" i="9"/>
  <c r="W684" i="9"/>
  <c r="M684" i="9"/>
  <c r="Q684" i="9"/>
  <c r="K684" i="9" s="1"/>
  <c r="M729" i="9"/>
  <c r="W729" i="9"/>
  <c r="N729" i="9"/>
  <c r="Q729" i="9"/>
  <c r="K729" i="9" s="1"/>
  <c r="X729" i="9"/>
  <c r="A711" i="9"/>
  <c r="F711" i="9"/>
  <c r="A679" i="9"/>
  <c r="F679" i="9"/>
  <c r="H685" i="9"/>
  <c r="O685" i="9"/>
  <c r="N685" i="9" s="1"/>
  <c r="X714" i="9"/>
  <c r="M714" i="9"/>
  <c r="Q714" i="9"/>
  <c r="K714" i="9" s="1"/>
  <c r="N714" i="9"/>
  <c r="W714" i="9"/>
  <c r="O716" i="9"/>
  <c r="H716" i="9"/>
  <c r="A677" i="9"/>
  <c r="F677" i="9"/>
  <c r="A674" i="9"/>
  <c r="F674" i="9"/>
  <c r="A664" i="9"/>
  <c r="F664" i="9"/>
  <c r="M699" i="9"/>
  <c r="W699" i="9"/>
  <c r="X699" i="9"/>
  <c r="N699" i="9"/>
  <c r="Q699" i="9"/>
  <c r="K699" i="9" s="1"/>
  <c r="N722" i="9"/>
  <c r="M722" i="9"/>
  <c r="W722" i="9"/>
  <c r="X722" i="9"/>
  <c r="Q722" i="9"/>
  <c r="K722" i="9" s="1"/>
  <c r="N696" i="9"/>
  <c r="W696" i="9"/>
  <c r="M696" i="9"/>
  <c r="X696" i="9"/>
  <c r="Q696" i="9"/>
  <c r="K696" i="9" s="1"/>
  <c r="A726" i="9"/>
  <c r="F726" i="9"/>
  <c r="A707" i="9"/>
  <c r="F707" i="9"/>
  <c r="H673" i="9"/>
  <c r="O673" i="9"/>
  <c r="N673" i="9" s="1"/>
  <c r="A671" i="9"/>
  <c r="F671" i="9"/>
  <c r="A665" i="9"/>
  <c r="F665" i="9"/>
  <c r="O665" i="9"/>
  <c r="H691" i="9"/>
  <c r="O691" i="9"/>
  <c r="A721" i="9"/>
  <c r="F721" i="9"/>
  <c r="A719" i="9"/>
  <c r="F719" i="9"/>
  <c r="W703" i="9"/>
  <c r="Q703" i="9"/>
  <c r="K703" i="9" s="1"/>
  <c r="M703" i="9"/>
  <c r="X703" i="9"/>
  <c r="N703" i="9"/>
  <c r="A683" i="9"/>
  <c r="F683" i="9"/>
  <c r="A725" i="9"/>
  <c r="F725" i="9"/>
  <c r="H722" i="9"/>
  <c r="O722" i="9"/>
  <c r="A678" i="9"/>
  <c r="F678" i="9"/>
  <c r="A661" i="9"/>
  <c r="F661" i="9"/>
  <c r="O658" i="9"/>
  <c r="N658" i="9" s="1"/>
  <c r="W658" i="9"/>
  <c r="X658" i="9"/>
  <c r="H729" i="9"/>
  <c r="O729" i="9"/>
  <c r="A696" i="9"/>
  <c r="F696" i="9"/>
  <c r="A723" i="9"/>
  <c r="F723" i="9"/>
  <c r="M705" i="9"/>
  <c r="Q705" i="9"/>
  <c r="K705" i="9" s="1"/>
  <c r="W705" i="9"/>
  <c r="X705" i="9"/>
  <c r="N705" i="9"/>
  <c r="W730" i="9"/>
  <c r="N730" i="9"/>
  <c r="X730" i="9"/>
  <c r="M730" i="9"/>
  <c r="Q730" i="9"/>
  <c r="K730" i="9" s="1"/>
  <c r="A688" i="9"/>
  <c r="F688" i="9"/>
  <c r="H677" i="9"/>
  <c r="O677" i="9"/>
  <c r="N677" i="9" s="1"/>
  <c r="A660" i="9"/>
  <c r="F660" i="9"/>
  <c r="A662" i="9"/>
  <c r="F662" i="9"/>
  <c r="W661" i="9"/>
  <c r="X661" i="9"/>
  <c r="O661" i="9"/>
  <c r="N661" i="9" s="1"/>
  <c r="X677" i="9"/>
  <c r="W677" i="9"/>
  <c r="Q677" i="9"/>
  <c r="K677" i="9" s="1"/>
  <c r="M677" i="9"/>
  <c r="N709" i="9"/>
  <c r="M709" i="9"/>
  <c r="W709" i="9"/>
  <c r="Q709" i="9"/>
  <c r="K709" i="9" s="1"/>
  <c r="X709" i="9"/>
  <c r="H732" i="9"/>
  <c r="O732" i="9"/>
  <c r="N723" i="9"/>
  <c r="W723" i="9"/>
  <c r="X723" i="9"/>
  <c r="Q723" i="9"/>
  <c r="K723" i="9" s="1"/>
  <c r="M723" i="9"/>
  <c r="A714" i="9"/>
  <c r="F714" i="9"/>
  <c r="A706" i="9"/>
  <c r="F706" i="9"/>
  <c r="O705" i="9"/>
  <c r="H705" i="9"/>
  <c r="A728" i="9"/>
  <c r="F728" i="9"/>
  <c r="H688" i="9"/>
  <c r="O688" i="9"/>
  <c r="M676" i="9"/>
  <c r="X676" i="9"/>
  <c r="W676" i="9"/>
  <c r="Q676" i="9"/>
  <c r="K676" i="9" s="1"/>
  <c r="A717" i="9"/>
  <c r="F717" i="9"/>
  <c r="A713" i="9"/>
  <c r="F713" i="9"/>
  <c r="M721" i="9"/>
  <c r="W721" i="9"/>
  <c r="X721" i="9"/>
  <c r="Q721" i="9"/>
  <c r="K721" i="9" s="1"/>
  <c r="N721" i="9"/>
  <c r="O694" i="9"/>
  <c r="H694" i="9"/>
  <c r="N725" i="9"/>
  <c r="X725" i="9"/>
  <c r="M725" i="9"/>
  <c r="Q725" i="9"/>
  <c r="K725" i="9" s="1"/>
  <c r="W725" i="9"/>
  <c r="M702" i="9"/>
  <c r="Q702" i="9"/>
  <c r="K702" i="9" s="1"/>
  <c r="N702" i="9"/>
  <c r="X702" i="9"/>
  <c r="W702" i="9"/>
  <c r="H714" i="9"/>
  <c r="O714" i="9"/>
  <c r="A716" i="9"/>
  <c r="F716" i="9"/>
  <c r="Q732" i="9"/>
  <c r="K732" i="9" s="1"/>
  <c r="W732" i="9"/>
  <c r="M732" i="9"/>
  <c r="N732" i="9"/>
  <c r="X732" i="9"/>
  <c r="O723" i="9"/>
  <c r="H723" i="9"/>
  <c r="A720" i="9"/>
  <c r="F720" i="9"/>
  <c r="H709" i="9"/>
  <c r="O709" i="9"/>
  <c r="A684" i="9"/>
  <c r="F684" i="9"/>
  <c r="O666" i="9"/>
  <c r="W654" i="9"/>
  <c r="X654" i="9"/>
  <c r="O654" i="9"/>
  <c r="N654" i="9" s="1"/>
  <c r="Q678" i="9"/>
  <c r="K678" i="9" s="1"/>
  <c r="X678" i="9"/>
  <c r="W678" i="9"/>
  <c r="M678" i="9"/>
  <c r="O706" i="9"/>
  <c r="H706" i="9"/>
  <c r="O713" i="9"/>
  <c r="H713" i="9"/>
  <c r="O712" i="9"/>
  <c r="H712" i="9"/>
  <c r="A709" i="9"/>
  <c r="F709" i="9"/>
  <c r="A690" i="9"/>
  <c r="F690" i="9"/>
  <c r="H679" i="9"/>
  <c r="O679" i="9"/>
  <c r="N679" i="9" s="1"/>
  <c r="O717" i="9"/>
  <c r="H717" i="9"/>
  <c r="N724" i="9"/>
  <c r="W724" i="9"/>
  <c r="X724" i="9"/>
  <c r="M724" i="9"/>
  <c r="Q724" i="9"/>
  <c r="K724" i="9" s="1"/>
  <c r="Q694" i="9"/>
  <c r="K694" i="9" s="1"/>
  <c r="N694" i="9"/>
  <c r="M694" i="9"/>
  <c r="X694" i="9"/>
  <c r="W694" i="9"/>
  <c r="A697" i="9"/>
  <c r="F697" i="9"/>
  <c r="H681" i="9"/>
  <c r="O681" i="9"/>
  <c r="N681" i="9" s="1"/>
  <c r="X733" i="9"/>
  <c r="W733" i="9"/>
  <c r="Q733" i="9"/>
  <c r="K733" i="9" s="1"/>
  <c r="M733" i="9"/>
  <c r="N733" i="9"/>
  <c r="H674" i="9"/>
  <c r="O674" i="9"/>
  <c r="N674" i="9" s="1"/>
  <c r="A656" i="9"/>
  <c r="F656" i="9"/>
  <c r="H671" i="9"/>
  <c r="O671" i="9"/>
  <c r="N671" i="9" s="1"/>
  <c r="Q682" i="9"/>
  <c r="K682" i="9" s="1"/>
  <c r="X682" i="9"/>
  <c r="W682" i="9"/>
  <c r="M682" i="9"/>
  <c r="O733" i="9"/>
  <c r="H733" i="9"/>
  <c r="H689" i="9"/>
  <c r="O689" i="9"/>
  <c r="Q720" i="9"/>
  <c r="K720" i="9" s="1"/>
  <c r="W720" i="9"/>
  <c r="N720" i="9"/>
  <c r="X720" i="9"/>
  <c r="M720" i="9"/>
  <c r="W712" i="9"/>
  <c r="X712" i="9"/>
  <c r="M712" i="9"/>
  <c r="N712" i="9"/>
  <c r="Q712" i="9"/>
  <c r="K712" i="9" s="1"/>
  <c r="N718" i="9"/>
  <c r="W718" i="9"/>
  <c r="M718" i="9"/>
  <c r="X718" i="9"/>
  <c r="Q718" i="9"/>
  <c r="K718" i="9" s="1"/>
  <c r="A680" i="9"/>
  <c r="F680" i="9"/>
  <c r="H687" i="9"/>
  <c r="O687" i="9"/>
  <c r="A700" i="9"/>
  <c r="F700" i="9"/>
  <c r="A686" i="9"/>
  <c r="F686" i="9"/>
  <c r="H702" i="9"/>
  <c r="O702" i="9"/>
  <c r="M728" i="9"/>
  <c r="N728" i="9"/>
  <c r="Q728" i="9"/>
  <c r="K728" i="9" s="1"/>
  <c r="W728" i="9"/>
  <c r="X728" i="9"/>
  <c r="A715" i="9"/>
  <c r="F715" i="9"/>
  <c r="A733" i="9"/>
  <c r="F733" i="9"/>
  <c r="A350" i="9"/>
  <c r="A673" i="9"/>
  <c r="F673" i="9"/>
  <c r="X675" i="9"/>
  <c r="W675" i="9"/>
  <c r="M675" i="9"/>
  <c r="Q675" i="9"/>
  <c r="K675" i="9" s="1"/>
  <c r="O703" i="9"/>
  <c r="H703" i="9"/>
  <c r="Q698" i="9"/>
  <c r="K698" i="9" s="1"/>
  <c r="N698" i="9"/>
  <c r="X698" i="9"/>
  <c r="W698" i="9"/>
  <c r="M698" i="9"/>
  <c r="O719" i="9"/>
  <c r="H719" i="9"/>
  <c r="A704" i="9"/>
  <c r="F704" i="9"/>
  <c r="O699" i="9"/>
  <c r="H699" i="9"/>
  <c r="H696" i="9"/>
  <c r="O696" i="9"/>
  <c r="H680" i="9"/>
  <c r="O680" i="9"/>
  <c r="N680" i="9" s="1"/>
  <c r="A703" i="9"/>
  <c r="F703" i="9"/>
  <c r="O704" i="9"/>
  <c r="H704" i="9"/>
  <c r="H718" i="9"/>
  <c r="O718" i="9"/>
  <c r="H698" i="9"/>
  <c r="O698" i="9"/>
  <c r="Q708" i="9"/>
  <c r="K708" i="9" s="1"/>
  <c r="X708" i="9"/>
  <c r="M708" i="9"/>
  <c r="W708" i="9"/>
  <c r="N708" i="9"/>
  <c r="Q731" i="9"/>
  <c r="K731" i="9" s="1"/>
  <c r="X731" i="9"/>
  <c r="N731" i="9"/>
  <c r="M731" i="9"/>
  <c r="W731" i="9"/>
  <c r="A669" i="9"/>
  <c r="F669" i="9"/>
  <c r="Q674" i="9"/>
  <c r="K674" i="9" s="1"/>
  <c r="W674" i="9"/>
  <c r="M674" i="9"/>
  <c r="X674" i="9"/>
  <c r="A729" i="9"/>
  <c r="F729" i="9"/>
  <c r="X700" i="9"/>
  <c r="N700" i="9"/>
  <c r="Q700" i="9"/>
  <c r="K700" i="9" s="1"/>
  <c r="W700" i="9"/>
  <c r="M700" i="9"/>
  <c r="A731" i="9"/>
  <c r="F731" i="9"/>
  <c r="A682" i="9"/>
  <c r="F682" i="9"/>
  <c r="X711" i="9"/>
  <c r="N711" i="9"/>
  <c r="Q711" i="9"/>
  <c r="K711" i="9" s="1"/>
  <c r="M711" i="9"/>
  <c r="W711" i="9"/>
  <c r="A730" i="9"/>
  <c r="F730" i="9"/>
  <c r="A694" i="9"/>
  <c r="F694" i="9"/>
  <c r="O697" i="9"/>
  <c r="H697" i="9"/>
  <c r="A718" i="9"/>
  <c r="F718" i="9"/>
  <c r="H676" i="9"/>
  <c r="O676" i="9"/>
  <c r="N676" i="9" s="1"/>
  <c r="H672" i="9"/>
  <c r="O672" i="9"/>
  <c r="N672" i="9" s="1"/>
  <c r="H670" i="9"/>
  <c r="O670" i="9"/>
  <c r="N670" i="9" s="1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6" i="9" l="1"/>
  <c r="Q666" i="9" s="1"/>
  <c r="K666" i="9" s="1"/>
  <c r="I688" i="9"/>
  <c r="F708" i="9"/>
  <c r="I687" i="9"/>
  <c r="I689" i="9"/>
  <c r="I715" i="9"/>
  <c r="I692" i="9"/>
  <c r="J692" i="9"/>
  <c r="L707" i="9"/>
  <c r="D727" i="9"/>
  <c r="E722" i="9"/>
  <c r="J720" i="9"/>
  <c r="I693" i="9"/>
  <c r="I727" i="9"/>
  <c r="I690" i="9"/>
  <c r="L693" i="9"/>
  <c r="I691" i="9"/>
  <c r="M666" i="9"/>
  <c r="W666" i="9"/>
  <c r="X666" i="9"/>
  <c r="N666" i="9"/>
  <c r="I664" i="9"/>
  <c r="M664" i="9" s="1"/>
  <c r="I665" i="9"/>
  <c r="C260" i="7"/>
  <c r="A261" i="7" s="1"/>
  <c r="B260" i="7"/>
  <c r="D260" i="7" s="1"/>
  <c r="H560" i="9" l="1"/>
  <c r="H557" i="9"/>
  <c r="O720" i="9"/>
  <c r="H720" i="9"/>
  <c r="H619" i="9"/>
  <c r="H611" i="9"/>
  <c r="H589" i="9"/>
  <c r="H656" i="9"/>
  <c r="H595" i="9"/>
  <c r="H591" i="9"/>
  <c r="H585" i="9"/>
  <c r="H642" i="9"/>
  <c r="H590" i="9"/>
  <c r="H566" i="9"/>
  <c r="H613" i="9"/>
  <c r="H565" i="9"/>
  <c r="H666" i="9"/>
  <c r="H564" i="9"/>
  <c r="H617" i="9"/>
  <c r="H653" i="9"/>
  <c r="H607" i="9"/>
  <c r="H586" i="9"/>
  <c r="H603" i="9"/>
  <c r="H608" i="9"/>
  <c r="H635" i="9"/>
  <c r="H660" i="9"/>
  <c r="H606" i="9"/>
  <c r="H631" i="9"/>
  <c r="H594" i="9"/>
  <c r="H559" i="9"/>
  <c r="H598" i="9"/>
  <c r="H588" i="9"/>
  <c r="H592" i="9"/>
  <c r="H634" i="9"/>
  <c r="H625" i="9"/>
  <c r="H599" i="9"/>
  <c r="H616" i="9"/>
  <c r="H573" i="9"/>
  <c r="H584" i="9"/>
  <c r="H587" i="9"/>
  <c r="H596" i="9"/>
  <c r="H561" i="9"/>
  <c r="H644" i="9"/>
  <c r="H615" i="9"/>
  <c r="H630" i="9"/>
  <c r="H568" i="9"/>
  <c r="H570" i="9"/>
  <c r="H640" i="9"/>
  <c r="H663" i="9"/>
  <c r="H629" i="9"/>
  <c r="H602" i="9"/>
  <c r="H639" i="9"/>
  <c r="H582" i="9"/>
  <c r="H580" i="9"/>
  <c r="H646" i="9"/>
  <c r="H576" i="9"/>
  <c r="H623" i="9"/>
  <c r="H610" i="9"/>
  <c r="H572" i="9"/>
  <c r="H648" i="9"/>
  <c r="H654" i="9"/>
  <c r="H593" i="9"/>
  <c r="H627" i="9"/>
  <c r="H659" i="9"/>
  <c r="H655" i="9"/>
  <c r="H650" i="9"/>
  <c r="H567" i="9"/>
  <c r="H579" i="9"/>
  <c r="H636" i="9"/>
  <c r="H647" i="9"/>
  <c r="H558" i="9"/>
  <c r="H562" i="9"/>
  <c r="H622" i="9"/>
  <c r="H620" i="9"/>
  <c r="H661" i="9"/>
  <c r="H601" i="9"/>
  <c r="H621" i="9"/>
  <c r="H665" i="9"/>
  <c r="H581" i="9"/>
  <c r="H649" i="9"/>
  <c r="H641" i="9"/>
  <c r="H628" i="9"/>
  <c r="H575" i="9"/>
  <c r="H600" i="9"/>
  <c r="H569" i="9"/>
  <c r="H645" i="9"/>
  <c r="H626" i="9"/>
  <c r="H614" i="9"/>
  <c r="H658" i="9"/>
  <c r="H618" i="9"/>
  <c r="H638" i="9"/>
  <c r="H643" i="9"/>
  <c r="H563" i="9"/>
  <c r="H583" i="9"/>
  <c r="H574" i="9"/>
  <c r="H604" i="9"/>
  <c r="H662" i="9"/>
  <c r="H605" i="9"/>
  <c r="H612" i="9"/>
  <c r="H577" i="9"/>
  <c r="H652" i="9"/>
  <c r="H571" i="9"/>
  <c r="H637" i="9"/>
  <c r="H657" i="9"/>
  <c r="H651" i="9"/>
  <c r="H624" i="9"/>
  <c r="H578" i="9"/>
  <c r="H609" i="9"/>
  <c r="H633" i="9"/>
  <c r="H632" i="9"/>
  <c r="H664" i="9"/>
  <c r="H597" i="9"/>
  <c r="B722" i="9"/>
  <c r="F722" i="9"/>
  <c r="B225" i="9"/>
  <c r="B221" i="9"/>
  <c r="B156" i="9"/>
  <c r="B82" i="9"/>
  <c r="B95" i="9"/>
  <c r="B300" i="9"/>
  <c r="B186" i="9"/>
  <c r="B74" i="9"/>
  <c r="B152" i="9"/>
  <c r="B182" i="9"/>
  <c r="B164" i="9"/>
  <c r="B159" i="9"/>
  <c r="B189" i="9"/>
  <c r="B270" i="9"/>
  <c r="B279" i="9"/>
  <c r="B181" i="9"/>
  <c r="B231" i="9"/>
  <c r="B253" i="9"/>
  <c r="B347" i="9"/>
  <c r="B72" i="9"/>
  <c r="B143" i="9"/>
  <c r="B131" i="9"/>
  <c r="B290" i="9"/>
  <c r="B13" i="9"/>
  <c r="B71" i="9"/>
  <c r="B234" i="9"/>
  <c r="B266" i="9"/>
  <c r="B243" i="9"/>
  <c r="B274" i="9"/>
  <c r="B168" i="9"/>
  <c r="B272" i="9"/>
  <c r="B224" i="9"/>
  <c r="B153" i="9"/>
  <c r="B116" i="9"/>
  <c r="B81" i="9"/>
  <c r="B130" i="9"/>
  <c r="B135" i="9"/>
  <c r="B261" i="9"/>
  <c r="B263" i="9"/>
  <c r="B210" i="9"/>
  <c r="B111" i="9"/>
  <c r="B258" i="9"/>
  <c r="B241" i="9"/>
  <c r="B284" i="9"/>
  <c r="B215" i="9"/>
  <c r="B325" i="9"/>
  <c r="B219" i="9"/>
  <c r="B188" i="9"/>
  <c r="B34" i="9"/>
  <c r="B207" i="9"/>
  <c r="B327" i="9"/>
  <c r="B158" i="9"/>
  <c r="B107" i="9"/>
  <c r="B104" i="9"/>
  <c r="B200" i="9"/>
  <c r="B275" i="9"/>
  <c r="B99" i="9"/>
  <c r="B323" i="9"/>
  <c r="B345" i="9"/>
  <c r="B83" i="9"/>
  <c r="B248" i="9"/>
  <c r="B144" i="9"/>
  <c r="B194" i="9"/>
  <c r="B321" i="9"/>
  <c r="B180" i="9"/>
  <c r="B262" i="9"/>
  <c r="B191" i="9"/>
  <c r="B237" i="9"/>
  <c r="B91" i="9"/>
  <c r="B115" i="9"/>
  <c r="B282" i="9"/>
  <c r="B163" i="9"/>
  <c r="B121" i="9"/>
  <c r="B94" i="9"/>
  <c r="B305" i="9"/>
  <c r="B341" i="9"/>
  <c r="B233" i="9"/>
  <c r="B87" i="9"/>
  <c r="B330" i="9"/>
  <c r="B118" i="9"/>
  <c r="B320" i="9"/>
  <c r="B134" i="9"/>
  <c r="B265" i="9"/>
  <c r="B218" i="9"/>
  <c r="B101" i="9"/>
  <c r="B286" i="9"/>
  <c r="B137" i="9"/>
  <c r="B256" i="9"/>
  <c r="B255" i="9"/>
  <c r="B288" i="9"/>
  <c r="B229" i="9"/>
  <c r="B260" i="9"/>
  <c r="B306" i="9"/>
  <c r="B92" i="9"/>
  <c r="B119" i="9"/>
  <c r="B197" i="9"/>
  <c r="B157" i="9"/>
  <c r="B52" i="9"/>
  <c r="B297" i="9"/>
  <c r="B132" i="9"/>
  <c r="B126" i="9"/>
  <c r="B114" i="9"/>
  <c r="B128" i="9"/>
  <c r="B283" i="9"/>
  <c r="B319" i="9"/>
  <c r="B69" i="9"/>
  <c r="B154" i="9"/>
  <c r="B105" i="9"/>
  <c r="B294" i="9"/>
  <c r="B172" i="9"/>
  <c r="B79" i="9"/>
  <c r="B129" i="9"/>
  <c r="B80" i="9"/>
  <c r="B97" i="9"/>
  <c r="B235" i="9"/>
  <c r="B76" i="9"/>
  <c r="B160" i="9"/>
  <c r="B173" i="9"/>
  <c r="B280" i="9"/>
  <c r="B149" i="9"/>
  <c r="B315" i="9"/>
  <c r="B39" i="9"/>
  <c r="B28" i="9"/>
  <c r="B242" i="9"/>
  <c r="B259" i="9"/>
  <c r="B109" i="9"/>
  <c r="B193" i="9"/>
  <c r="B171" i="9"/>
  <c r="B291" i="9"/>
  <c r="B222" i="9"/>
  <c r="B151" i="9"/>
  <c r="B170" i="9"/>
  <c r="B342" i="9"/>
  <c r="B299" i="9"/>
  <c r="B344" i="9"/>
  <c r="B67" i="9"/>
  <c r="B148" i="9"/>
  <c r="B70" i="9"/>
  <c r="B332" i="9"/>
  <c r="B75" i="9"/>
  <c r="B96" i="9"/>
  <c r="B196" i="9"/>
  <c r="B102" i="9"/>
  <c r="B162" i="9"/>
  <c r="B311" i="9"/>
  <c r="B127" i="9"/>
  <c r="B23" i="9"/>
  <c r="B49" i="9"/>
  <c r="B124" i="9"/>
  <c r="B239" i="9"/>
  <c r="B318" i="9"/>
  <c r="B103" i="9"/>
  <c r="B120" i="9"/>
  <c r="B183" i="9"/>
  <c r="B166" i="9"/>
  <c r="B271" i="9"/>
  <c r="B209" i="9"/>
  <c r="B204" i="9"/>
  <c r="B309" i="9"/>
  <c r="B177" i="9"/>
  <c r="B139" i="9"/>
  <c r="B343" i="9"/>
  <c r="B213" i="9"/>
  <c r="B244" i="9"/>
  <c r="B174" i="9"/>
  <c r="B317" i="9"/>
  <c r="B205" i="9"/>
  <c r="B293" i="9"/>
  <c r="B175" i="9"/>
  <c r="B167" i="9"/>
  <c r="B77" i="9"/>
  <c r="B66" i="9"/>
  <c r="B89" i="9"/>
  <c r="B251" i="9"/>
  <c r="B202" i="9"/>
  <c r="B267" i="9"/>
  <c r="B289" i="9"/>
  <c r="B125" i="9"/>
  <c r="B277" i="9"/>
  <c r="B112" i="9"/>
  <c r="B68" i="9"/>
  <c r="B108" i="9"/>
  <c r="B65" i="9"/>
  <c r="B54" i="9"/>
  <c r="B3" i="9"/>
  <c r="B62" i="9"/>
  <c r="B63" i="9"/>
  <c r="B37" i="9"/>
  <c r="B340" i="9"/>
  <c r="B328" i="9"/>
  <c r="B296" i="9"/>
  <c r="B264" i="9"/>
  <c r="B142" i="9"/>
  <c r="B223" i="9"/>
  <c r="B326" i="9"/>
  <c r="B273" i="9"/>
  <c r="B230" i="9"/>
  <c r="B45" i="9"/>
  <c r="B287" i="9"/>
  <c r="B252" i="9"/>
  <c r="B303" i="9"/>
  <c r="B298" i="9"/>
  <c r="B338" i="9"/>
  <c r="B324" i="9"/>
  <c r="B246" i="9"/>
  <c r="B314" i="9"/>
  <c r="B240" i="9"/>
  <c r="B73" i="9"/>
  <c r="B339" i="9"/>
  <c r="B136" i="9"/>
  <c r="B165" i="9"/>
  <c r="B281" i="9"/>
  <c r="B184" i="9"/>
  <c r="B257" i="9"/>
  <c r="B187" i="9"/>
  <c r="B155" i="9"/>
  <c r="B141" i="9"/>
  <c r="B161" i="9"/>
  <c r="B7" i="9"/>
  <c r="B43" i="9"/>
  <c r="B47" i="9"/>
  <c r="B276" i="9"/>
  <c r="B195" i="9"/>
  <c r="B285" i="9"/>
  <c r="B331" i="9"/>
  <c r="B199" i="9"/>
  <c r="B333" i="9"/>
  <c r="B145" i="9"/>
  <c r="B169" i="9"/>
  <c r="B211" i="9"/>
  <c r="B58" i="9"/>
  <c r="B113" i="9"/>
  <c r="B228" i="9"/>
  <c r="B316" i="9"/>
  <c r="B179" i="9"/>
  <c r="B337" i="9"/>
  <c r="B178" i="9"/>
  <c r="B302" i="9"/>
  <c r="B90" i="9"/>
  <c r="B98" i="9"/>
  <c r="B307" i="9"/>
  <c r="B29" i="9"/>
  <c r="B146" i="9"/>
  <c r="B312" i="9"/>
  <c r="B292" i="9"/>
  <c r="B226" i="9"/>
  <c r="B334" i="9"/>
  <c r="B232" i="9"/>
  <c r="B310" i="9"/>
  <c r="B214" i="9"/>
  <c r="B304" i="9"/>
  <c r="B53" i="9"/>
  <c r="B27" i="9"/>
  <c r="B40" i="9"/>
  <c r="B16" i="9"/>
  <c r="B55" i="9"/>
  <c r="B133" i="9"/>
  <c r="B208" i="9"/>
  <c r="B192" i="9"/>
  <c r="B308" i="9"/>
  <c r="B176" i="9"/>
  <c r="B212" i="9"/>
  <c r="B254" i="9"/>
  <c r="B203" i="9"/>
  <c r="B88" i="9"/>
  <c r="B86" i="9"/>
  <c r="B57" i="9"/>
  <c r="B61" i="9"/>
  <c r="B206" i="9"/>
  <c r="B250" i="9"/>
  <c r="B117" i="9"/>
  <c r="B329" i="9"/>
  <c r="B201" i="9"/>
  <c r="B110" i="9"/>
  <c r="B247" i="9"/>
  <c r="B238" i="9"/>
  <c r="B249" i="9"/>
  <c r="B216" i="9"/>
  <c r="B217" i="9"/>
  <c r="B46" i="9"/>
  <c r="B36" i="9"/>
  <c r="B60" i="9"/>
  <c r="B20" i="9"/>
  <c r="B268" i="9"/>
  <c r="B335" i="9"/>
  <c r="B140" i="9"/>
  <c r="B51" i="9"/>
  <c r="B18" i="9"/>
  <c r="B38" i="9"/>
  <c r="B41" i="9"/>
  <c r="B190" i="9"/>
  <c r="B236" i="9"/>
  <c r="B220" i="9"/>
  <c r="B12" i="9"/>
  <c r="B64" i="9"/>
  <c r="B4" i="9"/>
  <c r="B245" i="9"/>
  <c r="B5" i="9"/>
  <c r="B147" i="9"/>
  <c r="B17" i="9"/>
  <c r="B278" i="9"/>
  <c r="B138" i="9"/>
  <c r="B123" i="9"/>
  <c r="B59" i="9"/>
  <c r="B11" i="9"/>
  <c r="B24" i="9"/>
  <c r="B35" i="9"/>
  <c r="B313" i="9"/>
  <c r="B48" i="9"/>
  <c r="B31" i="9"/>
  <c r="B10" i="9"/>
  <c r="B122" i="9"/>
  <c r="B269" i="9"/>
  <c r="B198" i="9"/>
  <c r="B6" i="9"/>
  <c r="B25" i="9"/>
  <c r="B30" i="9"/>
  <c r="B33" i="9"/>
  <c r="B301" i="9"/>
  <c r="B93" i="9"/>
  <c r="B42" i="9"/>
  <c r="B8" i="9"/>
  <c r="B150" i="9"/>
  <c r="B322" i="9"/>
  <c r="B50" i="9"/>
  <c r="B56" i="9"/>
  <c r="B349" i="9"/>
  <c r="B348" i="9"/>
  <c r="B336" i="9"/>
  <c r="B22" i="9"/>
  <c r="B346" i="9"/>
  <c r="B32" i="9"/>
  <c r="B227" i="9"/>
  <c r="B295" i="9"/>
  <c r="B100" i="9"/>
  <c r="B26" i="9"/>
  <c r="B15" i="9"/>
  <c r="W692" i="9"/>
  <c r="M692" i="9"/>
  <c r="Q692" i="9"/>
  <c r="K692" i="9" s="1"/>
  <c r="X692" i="9"/>
  <c r="M715" i="9"/>
  <c r="Q715" i="9"/>
  <c r="K715" i="9" s="1"/>
  <c r="W715" i="9"/>
  <c r="N715" i="9"/>
  <c r="X715" i="9"/>
  <c r="X690" i="9"/>
  <c r="M690" i="9"/>
  <c r="W690" i="9"/>
  <c r="Q690" i="9"/>
  <c r="K690" i="9" s="1"/>
  <c r="N690" i="9"/>
  <c r="H692" i="9"/>
  <c r="O692" i="9"/>
  <c r="N692" i="9" s="1"/>
  <c r="H667" i="9"/>
  <c r="H668" i="9"/>
  <c r="O693" i="9"/>
  <c r="N693" i="9" s="1"/>
  <c r="H56" i="9"/>
  <c r="H28" i="9"/>
  <c r="H25" i="9"/>
  <c r="H46" i="9"/>
  <c r="H379" i="9"/>
  <c r="H130" i="9"/>
  <c r="H536" i="9"/>
  <c r="H148" i="9"/>
  <c r="H303" i="9"/>
  <c r="H239" i="9"/>
  <c r="H246" i="9"/>
  <c r="H480" i="9"/>
  <c r="H432" i="9"/>
  <c r="H142" i="9"/>
  <c r="H133" i="9"/>
  <c r="H233" i="9"/>
  <c r="H268" i="9"/>
  <c r="H483" i="9"/>
  <c r="H468" i="9"/>
  <c r="H331" i="9"/>
  <c r="H490" i="9"/>
  <c r="H135" i="9"/>
  <c r="H217" i="9"/>
  <c r="H169" i="9"/>
  <c r="H508" i="9"/>
  <c r="H460" i="9"/>
  <c r="H266" i="9"/>
  <c r="H292" i="9"/>
  <c r="H127" i="9"/>
  <c r="H357" i="9"/>
  <c r="H219" i="9"/>
  <c r="H452" i="9"/>
  <c r="H293" i="9"/>
  <c r="H38" i="9"/>
  <c r="H36" i="9"/>
  <c r="H8" i="9"/>
  <c r="H40" i="9"/>
  <c r="H120" i="9"/>
  <c r="H242" i="9"/>
  <c r="H423" i="9"/>
  <c r="H278" i="9"/>
  <c r="H271" i="9"/>
  <c r="H415" i="9"/>
  <c r="H325" i="9"/>
  <c r="H393" i="9"/>
  <c r="H367" i="9"/>
  <c r="H279" i="9"/>
  <c r="H455" i="9"/>
  <c r="H347" i="9"/>
  <c r="H312" i="9"/>
  <c r="H403" i="9"/>
  <c r="H364" i="9"/>
  <c r="H498" i="9"/>
  <c r="H160" i="9"/>
  <c r="H186" i="9"/>
  <c r="H297" i="9"/>
  <c r="H544" i="9"/>
  <c r="H280" i="9"/>
  <c r="H519" i="9"/>
  <c r="H254" i="9"/>
  <c r="H376" i="9"/>
  <c r="H182" i="9"/>
  <c r="H400" i="9"/>
  <c r="H54" i="9"/>
  <c r="H52" i="9"/>
  <c r="H43" i="9"/>
  <c r="H72" i="9"/>
  <c r="H342" i="9"/>
  <c r="H409" i="9"/>
  <c r="H548" i="9"/>
  <c r="H462" i="9"/>
  <c r="H207" i="9"/>
  <c r="H168" i="9"/>
  <c r="H540" i="9"/>
  <c r="H448" i="9"/>
  <c r="H514" i="9"/>
  <c r="H300" i="9"/>
  <c r="H134" i="9"/>
  <c r="H336" i="9"/>
  <c r="H316" i="9"/>
  <c r="H264" i="9"/>
  <c r="H510" i="9"/>
  <c r="H447" i="9"/>
  <c r="H117" i="9"/>
  <c r="H220" i="9"/>
  <c r="H344" i="9"/>
  <c r="H200" i="9"/>
  <c r="H496" i="9"/>
  <c r="H198" i="9"/>
  <c r="H164" i="9"/>
  <c r="H424" i="9"/>
  <c r="H199" i="9"/>
  <c r="H549" i="9"/>
  <c r="H232" i="9"/>
  <c r="H245" i="9"/>
  <c r="H495" i="9"/>
  <c r="H343" i="9"/>
  <c r="H437" i="9"/>
  <c r="H410" i="9"/>
  <c r="H247" i="9"/>
  <c r="H390" i="9"/>
  <c r="H226" i="9"/>
  <c r="H59" i="9"/>
  <c r="H76" i="9"/>
  <c r="H171" i="9"/>
  <c r="H377" i="9"/>
  <c r="H318" i="9"/>
  <c r="H359" i="9"/>
  <c r="H435" i="9"/>
  <c r="H535" i="9"/>
  <c r="H145" i="9"/>
  <c r="H326" i="9"/>
  <c r="H172" i="9"/>
  <c r="H258" i="9"/>
  <c r="H329" i="9"/>
  <c r="H353" i="9"/>
  <c r="H152" i="9"/>
  <c r="H511" i="9"/>
  <c r="H463" i="9"/>
  <c r="H265" i="9"/>
  <c r="H539" i="9"/>
  <c r="H151" i="9"/>
  <c r="H466" i="9"/>
  <c r="H48" i="9"/>
  <c r="H464" i="9"/>
  <c r="H190" i="9"/>
  <c r="H166" i="9"/>
  <c r="H301" i="9"/>
  <c r="H433" i="9"/>
  <c r="H97" i="9"/>
  <c r="H341" i="9"/>
  <c r="H411" i="9"/>
  <c r="H387" i="9"/>
  <c r="H216" i="9"/>
  <c r="H262" i="9"/>
  <c r="H309" i="9"/>
  <c r="H123" i="9"/>
  <c r="H428" i="9"/>
  <c r="H381" i="9"/>
  <c r="H175" i="9"/>
  <c r="H20" i="9"/>
  <c r="H5" i="9"/>
  <c r="H23" i="9"/>
  <c r="H49" i="9"/>
  <c r="H401" i="9"/>
  <c r="H176" i="9"/>
  <c r="H396" i="9"/>
  <c r="H277" i="9"/>
  <c r="H102" i="9"/>
  <c r="H327" i="9"/>
  <c r="H500" i="9"/>
  <c r="H351" i="9"/>
  <c r="H195" i="9"/>
  <c r="H499" i="9"/>
  <c r="H419" i="9"/>
  <c r="H395" i="9"/>
  <c r="H178" i="9"/>
  <c r="H211" i="9"/>
  <c r="H240" i="9"/>
  <c r="H493" i="9"/>
  <c r="H474" i="9"/>
  <c r="H83" i="9"/>
  <c r="H488" i="9"/>
  <c r="H104" i="9"/>
  <c r="H328" i="9"/>
  <c r="H465" i="9"/>
  <c r="H192" i="9"/>
  <c r="H314" i="9"/>
  <c r="H146" i="9"/>
  <c r="H174" i="9"/>
  <c r="H337" i="9"/>
  <c r="H273" i="9"/>
  <c r="H350" i="9"/>
  <c r="H503" i="9"/>
  <c r="H445" i="9"/>
  <c r="H94" i="9"/>
  <c r="H100" i="9"/>
  <c r="H492" i="9"/>
  <c r="H302" i="9"/>
  <c r="H420" i="9"/>
  <c r="H61" i="9"/>
  <c r="H137" i="9"/>
  <c r="H554" i="9"/>
  <c r="H111" i="9"/>
  <c r="H380" i="9"/>
  <c r="H291" i="9"/>
  <c r="H299" i="9"/>
  <c r="H481" i="9"/>
  <c r="H288" i="9"/>
  <c r="H227" i="9"/>
  <c r="H238" i="9"/>
  <c r="H201" i="9"/>
  <c r="H484" i="9"/>
  <c r="H189" i="9"/>
  <c r="H425" i="9"/>
  <c r="H476" i="9"/>
  <c r="H397" i="9"/>
  <c r="H257" i="9"/>
  <c r="H504" i="9"/>
  <c r="H296" i="9"/>
  <c r="H295" i="9"/>
  <c r="H333" i="9"/>
  <c r="H194" i="9"/>
  <c r="H109" i="9"/>
  <c r="H149" i="9"/>
  <c r="H103" i="9"/>
  <c r="H259" i="9"/>
  <c r="H143" i="9"/>
  <c r="H173" i="9"/>
  <c r="H205" i="9"/>
  <c r="H188" i="9"/>
  <c r="H407" i="9"/>
  <c r="H431" i="9"/>
  <c r="H131" i="9"/>
  <c r="H526" i="9"/>
  <c r="H551" i="9"/>
  <c r="H270" i="9"/>
  <c r="H26" i="9"/>
  <c r="H4" i="9"/>
  <c r="H65" i="9"/>
  <c r="H3" i="9"/>
  <c r="H525" i="9"/>
  <c r="H363" i="9"/>
  <c r="H105" i="9"/>
  <c r="H391" i="9"/>
  <c r="H459" i="9"/>
  <c r="H555" i="9"/>
  <c r="H354" i="9"/>
  <c r="H443" i="9"/>
  <c r="H74" i="9"/>
  <c r="H469" i="9"/>
  <c r="H360" i="9"/>
  <c r="H197" i="9"/>
  <c r="H513" i="9"/>
  <c r="H416" i="9"/>
  <c r="H542" i="9"/>
  <c r="H156" i="9"/>
  <c r="H439" i="9"/>
  <c r="H244" i="9"/>
  <c r="H467" i="9"/>
  <c r="H121" i="9"/>
  <c r="H408" i="9"/>
  <c r="H516" i="9"/>
  <c r="H338" i="9"/>
  <c r="H213" i="9"/>
  <c r="H485" i="9"/>
  <c r="H509" i="9"/>
  <c r="H512" i="9"/>
  <c r="H167" i="9"/>
  <c r="H552" i="9"/>
  <c r="H249" i="9"/>
  <c r="H202" i="9"/>
  <c r="H545" i="9"/>
  <c r="H339" i="9"/>
  <c r="H82" i="9"/>
  <c r="H285" i="9"/>
  <c r="H532" i="9"/>
  <c r="H294" i="9"/>
  <c r="H533" i="9"/>
  <c r="H284" i="9"/>
  <c r="H528" i="9"/>
  <c r="H87" i="9"/>
  <c r="H255" i="9"/>
  <c r="H319" i="9"/>
  <c r="H398" i="9"/>
  <c r="H375" i="9"/>
  <c r="H417" i="9"/>
  <c r="H209" i="9"/>
  <c r="H101" i="9"/>
  <c r="H180" i="9"/>
  <c r="H161" i="9"/>
  <c r="H479" i="9"/>
  <c r="H358" i="9"/>
  <c r="H352" i="9"/>
  <c r="H107" i="9"/>
  <c r="H33" i="9"/>
  <c r="H34" i="9"/>
  <c r="H47" i="9"/>
  <c r="H51" i="9"/>
  <c r="H204" i="9"/>
  <c r="H394" i="9"/>
  <c r="H139" i="9"/>
  <c r="H252" i="9"/>
  <c r="H422" i="9"/>
  <c r="H159" i="9"/>
  <c r="H427" i="9"/>
  <c r="H215" i="9"/>
  <c r="H155" i="9"/>
  <c r="H426" i="9"/>
  <c r="H541" i="9"/>
  <c r="H275" i="9"/>
  <c r="H461" i="9"/>
  <c r="H141" i="9"/>
  <c r="H320" i="9"/>
  <c r="H471" i="9"/>
  <c r="H92" i="9"/>
  <c r="H177" i="9"/>
  <c r="H42" i="9"/>
  <c r="H16" i="9"/>
  <c r="H53" i="9"/>
  <c r="H31" i="9"/>
  <c r="H41" i="9"/>
  <c r="H60" i="9"/>
  <c r="H6" i="9"/>
  <c r="H119" i="9"/>
  <c r="H218" i="9"/>
  <c r="H524" i="9"/>
  <c r="H315" i="9"/>
  <c r="H383" i="9"/>
  <c r="H234" i="9"/>
  <c r="H196" i="9"/>
  <c r="H193" i="9"/>
  <c r="H163" i="9"/>
  <c r="H80" i="9"/>
  <c r="H304" i="9"/>
  <c r="H446" i="9"/>
  <c r="H236" i="9"/>
  <c r="H95" i="9"/>
  <c r="H405" i="9"/>
  <c r="H373" i="9"/>
  <c r="H77" i="9"/>
  <c r="H451" i="9"/>
  <c r="H35" i="9"/>
  <c r="H441" i="9"/>
  <c r="H531" i="9"/>
  <c r="H187" i="9"/>
  <c r="H181" i="9"/>
  <c r="H538" i="9"/>
  <c r="H208" i="9"/>
  <c r="H457" i="9"/>
  <c r="H290" i="9"/>
  <c r="H472" i="9"/>
  <c r="H310" i="9"/>
  <c r="H71" i="9"/>
  <c r="H136" i="9"/>
  <c r="H527" i="9"/>
  <c r="H286" i="9"/>
  <c r="H228" i="9"/>
  <c r="H307" i="9"/>
  <c r="H157" i="9"/>
  <c r="H520" i="9"/>
  <c r="H330" i="9"/>
  <c r="H13" i="9"/>
  <c r="H64" i="9"/>
  <c r="H125" i="9"/>
  <c r="H371" i="9"/>
  <c r="H287" i="9"/>
  <c r="H501" i="9"/>
  <c r="H413" i="9"/>
  <c r="H165" i="9"/>
  <c r="H110" i="9"/>
  <c r="H7" i="9"/>
  <c r="H27" i="9"/>
  <c r="H128" i="9"/>
  <c r="H453" i="9"/>
  <c r="H108" i="9"/>
  <c r="H86" i="9"/>
  <c r="H543" i="9"/>
  <c r="H317" i="9"/>
  <c r="H486" i="9"/>
  <c r="H183" i="9"/>
  <c r="H206" i="9"/>
  <c r="H366" i="9"/>
  <c r="H269" i="9"/>
  <c r="H91" i="9"/>
  <c r="H556" i="9"/>
  <c r="H522" i="9"/>
  <c r="H362" i="9"/>
  <c r="H518" i="9"/>
  <c r="H248" i="9"/>
  <c r="H505" i="9"/>
  <c r="H458" i="9"/>
  <c r="H17" i="9"/>
  <c r="H368" i="9"/>
  <c r="H251" i="9"/>
  <c r="H126" i="9"/>
  <c r="H222" i="9"/>
  <c r="H477" i="9"/>
  <c r="H267" i="9"/>
  <c r="H253" i="9"/>
  <c r="H475" i="9"/>
  <c r="H237" i="9"/>
  <c r="H24" i="9"/>
  <c r="H81" i="9"/>
  <c r="H37" i="9"/>
  <c r="H530" i="9"/>
  <c r="H69" i="9"/>
  <c r="H429" i="9"/>
  <c r="H389" i="9"/>
  <c r="H348" i="9"/>
  <c r="H144" i="9"/>
  <c r="H404" i="9"/>
  <c r="H276" i="9"/>
  <c r="H170" i="9"/>
  <c r="H73" i="9"/>
  <c r="H116" i="9"/>
  <c r="H147" i="9"/>
  <c r="H132" i="9"/>
  <c r="H274" i="9"/>
  <c r="H332" i="9"/>
  <c r="H93" i="9"/>
  <c r="H430" i="9"/>
  <c r="H306" i="9"/>
  <c r="H515" i="9"/>
  <c r="H158" i="9"/>
  <c r="H18" i="9"/>
  <c r="H66" i="9"/>
  <c r="H497" i="9"/>
  <c r="H138" i="9"/>
  <c r="H378" i="9"/>
  <c r="H334" i="9"/>
  <c r="H482" i="9"/>
  <c r="H191" i="9"/>
  <c r="H112" i="9"/>
  <c r="H10" i="9"/>
  <c r="H305" i="9"/>
  <c r="H179" i="9"/>
  <c r="H162" i="9"/>
  <c r="H229" i="9"/>
  <c r="H79" i="9"/>
  <c r="H223" i="9"/>
  <c r="H203" i="9"/>
  <c r="H114" i="9"/>
  <c r="H491" i="9"/>
  <c r="H230" i="9"/>
  <c r="H90" i="9"/>
  <c r="H75" i="9"/>
  <c r="H256" i="9"/>
  <c r="H384" i="9"/>
  <c r="H153" i="9"/>
  <c r="H340" i="9"/>
  <c r="H322" i="9"/>
  <c r="H412" i="9"/>
  <c r="H68" i="9"/>
  <c r="H506" i="9"/>
  <c r="H308" i="9"/>
  <c r="H323" i="9"/>
  <c r="H263" i="9"/>
  <c r="H487" i="9"/>
  <c r="H356" i="9"/>
  <c r="H129" i="9"/>
  <c r="H444" i="9"/>
  <c r="H454" i="9"/>
  <c r="H550" i="9"/>
  <c r="H231" i="9"/>
  <c r="H369" i="9"/>
  <c r="H150" i="9"/>
  <c r="H212" i="9"/>
  <c r="H470" i="9"/>
  <c r="H507" i="9"/>
  <c r="H449" i="9"/>
  <c r="H406" i="9"/>
  <c r="H436" i="9"/>
  <c r="H210" i="9"/>
  <c r="H345" i="9"/>
  <c r="H221" i="9"/>
  <c r="H402" i="9"/>
  <c r="H392" i="9"/>
  <c r="H388" i="9"/>
  <c r="H45" i="9"/>
  <c r="H361" i="9"/>
  <c r="H235" i="9"/>
  <c r="H124" i="9"/>
  <c r="H63" i="9"/>
  <c r="H289" i="9"/>
  <c r="H537" i="9"/>
  <c r="H517" i="9"/>
  <c r="H313" i="9"/>
  <c r="H282" i="9"/>
  <c r="H521" i="9"/>
  <c r="H58" i="9"/>
  <c r="H355" i="9"/>
  <c r="H346" i="9"/>
  <c r="H225" i="9"/>
  <c r="H67" i="9"/>
  <c r="H534" i="9"/>
  <c r="H386" i="9"/>
  <c r="H122" i="9"/>
  <c r="H421" i="9"/>
  <c r="H113" i="9"/>
  <c r="H96" i="9"/>
  <c r="H385" i="9"/>
  <c r="H272" i="9"/>
  <c r="H438" i="9"/>
  <c r="H473" i="9"/>
  <c r="H324" i="9"/>
  <c r="H140" i="9"/>
  <c r="H115" i="9"/>
  <c r="H88" i="9"/>
  <c r="H414" i="9"/>
  <c r="H11" i="9"/>
  <c r="H32" i="9"/>
  <c r="H50" i="9"/>
  <c r="H30" i="9"/>
  <c r="H349" i="9"/>
  <c r="H370" i="9"/>
  <c r="H99" i="9"/>
  <c r="H399" i="9"/>
  <c r="H214" i="9"/>
  <c r="H523" i="9"/>
  <c r="H374" i="9"/>
  <c r="H546" i="9"/>
  <c r="H62" i="9"/>
  <c r="H489" i="9"/>
  <c r="H553" i="9"/>
  <c r="H89" i="9"/>
  <c r="H70" i="9"/>
  <c r="H12" i="9"/>
  <c r="H311" i="9"/>
  <c r="H241" i="9"/>
  <c r="H29" i="9"/>
  <c r="H283" i="9"/>
  <c r="H298" i="9"/>
  <c r="H184" i="9"/>
  <c r="H39" i="9"/>
  <c r="H118" i="9"/>
  <c r="H22" i="9"/>
  <c r="H418" i="9"/>
  <c r="H321" i="9"/>
  <c r="H365" i="9"/>
  <c r="H154" i="9"/>
  <c r="H529" i="9"/>
  <c r="H494" i="9"/>
  <c r="H55" i="9"/>
  <c r="H98" i="9"/>
  <c r="H250" i="9"/>
  <c r="H372" i="9"/>
  <c r="H442" i="9"/>
  <c r="H281" i="9"/>
  <c r="H261" i="9"/>
  <c r="H382" i="9"/>
  <c r="H547" i="9"/>
  <c r="H456" i="9"/>
  <c r="H243" i="9"/>
  <c r="H335" i="9"/>
  <c r="H260" i="9"/>
  <c r="H224" i="9"/>
  <c r="H450" i="9"/>
  <c r="H440" i="9"/>
  <c r="H57" i="9"/>
  <c r="H15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A727" i="9"/>
  <c r="F727" i="9"/>
  <c r="A265" i="9"/>
  <c r="A199" i="9"/>
  <c r="A261" i="9"/>
  <c r="A253" i="9"/>
  <c r="A239" i="9"/>
  <c r="A315" i="9"/>
  <c r="A184" i="9"/>
  <c r="A163" i="9"/>
  <c r="A208" i="9"/>
  <c r="A258" i="9"/>
  <c r="A165" i="9"/>
  <c r="A177" i="9"/>
  <c r="A321" i="9"/>
  <c r="A337" i="9"/>
  <c r="A155" i="9"/>
  <c r="A201" i="9"/>
  <c r="A206" i="9"/>
  <c r="A242" i="9"/>
  <c r="A243" i="9"/>
  <c r="A127" i="9"/>
  <c r="A255" i="9"/>
  <c r="A232" i="9"/>
  <c r="A344" i="9"/>
  <c r="A34" i="9"/>
  <c r="A45" i="9"/>
  <c r="A66" i="9"/>
  <c r="A343" i="9"/>
  <c r="A338" i="9"/>
  <c r="A241" i="9"/>
  <c r="A125" i="9"/>
  <c r="A251" i="9"/>
  <c r="A268" i="9"/>
  <c r="A166" i="9"/>
  <c r="A157" i="9"/>
  <c r="A326" i="9"/>
  <c r="A110" i="9"/>
  <c r="A217" i="9"/>
  <c r="A180" i="9"/>
  <c r="A269" i="9"/>
  <c r="A316" i="9"/>
  <c r="A128" i="9"/>
  <c r="A86" i="9"/>
  <c r="A219" i="9"/>
  <c r="A216" i="9"/>
  <c r="A154" i="9"/>
  <c r="A137" i="9"/>
  <c r="A167" i="9"/>
  <c r="A178" i="9"/>
  <c r="A245" i="9"/>
  <c r="A139" i="9"/>
  <c r="A28" i="9"/>
  <c r="A186" i="9"/>
  <c r="A301" i="9"/>
  <c r="A120" i="9"/>
  <c r="A152" i="9"/>
  <c r="A311" i="9"/>
  <c r="A328" i="9"/>
  <c r="A131" i="9"/>
  <c r="A274" i="9"/>
  <c r="A100" i="9"/>
  <c r="A153" i="9"/>
  <c r="A84" i="9"/>
  <c r="A136" i="9"/>
  <c r="A325" i="9"/>
  <c r="A171" i="9"/>
  <c r="A204" i="9"/>
  <c r="A331" i="9"/>
  <c r="A95" i="9"/>
  <c r="A282" i="9"/>
  <c r="A172" i="9"/>
  <c r="A318" i="9"/>
  <c r="A285" i="9"/>
  <c r="A300" i="9"/>
  <c r="A223" i="9"/>
  <c r="A306" i="9"/>
  <c r="A63" i="9"/>
  <c r="A60" i="9"/>
  <c r="A52" i="9"/>
  <c r="A218" i="9"/>
  <c r="A90" i="9"/>
  <c r="A329" i="9"/>
  <c r="A345" i="9"/>
  <c r="A194" i="9"/>
  <c r="A330" i="9"/>
  <c r="A164" i="9"/>
  <c r="A233" i="9"/>
  <c r="A72" i="9"/>
  <c r="A159" i="9"/>
  <c r="A260" i="9"/>
  <c r="A227" i="9"/>
  <c r="A121" i="9"/>
  <c r="A175" i="9"/>
  <c r="A70" i="9"/>
  <c r="A287" i="9"/>
  <c r="A168" i="9"/>
  <c r="A339" i="9"/>
  <c r="A224" i="9"/>
  <c r="A135" i="9"/>
  <c r="A129" i="9"/>
  <c r="A189" i="9"/>
  <c r="A294" i="9"/>
  <c r="A270" i="9"/>
  <c r="A62" i="9"/>
  <c r="A226" i="9"/>
  <c r="A271" i="9"/>
  <c r="A149" i="9"/>
  <c r="A207" i="9"/>
  <c r="A119" i="9"/>
  <c r="A88" i="9"/>
  <c r="A211" i="9"/>
  <c r="A142" i="9"/>
  <c r="A319" i="9"/>
  <c r="A234" i="9"/>
  <c r="A221" i="9"/>
  <c r="A346" i="9"/>
  <c r="A183" i="9"/>
  <c r="A212" i="9"/>
  <c r="A309" i="9"/>
  <c r="A193" i="9"/>
  <c r="A67" i="9"/>
  <c r="A185" i="9"/>
  <c r="A231" i="9"/>
  <c r="A96" i="9"/>
  <c r="A192" i="9"/>
  <c r="A229" i="9"/>
  <c r="A169" i="9"/>
  <c r="A200" i="9"/>
  <c r="A25" i="9"/>
  <c r="A273" i="9"/>
  <c r="A220" i="9"/>
  <c r="A296" i="9"/>
  <c r="A266" i="9"/>
  <c r="A349" i="9"/>
  <c r="A104" i="9"/>
  <c r="A87" i="9"/>
  <c r="A170" i="9"/>
  <c r="A256" i="9"/>
  <c r="A133" i="9"/>
  <c r="A179" i="9"/>
  <c r="A147" i="9"/>
  <c r="A146" i="9"/>
  <c r="A173" i="9"/>
  <c r="A280" i="9"/>
  <c r="A320" i="9"/>
  <c r="A308" i="9"/>
  <c r="A262" i="9"/>
  <c r="A176" i="9"/>
  <c r="A292" i="9"/>
  <c r="A197" i="9"/>
  <c r="A259" i="9"/>
  <c r="A286" i="9"/>
  <c r="A114" i="9"/>
  <c r="A23" i="9"/>
  <c r="A105" i="9"/>
  <c r="A312" i="9"/>
  <c r="A188" i="9"/>
  <c r="A93" i="9"/>
  <c r="A143" i="9"/>
  <c r="A112" i="9"/>
  <c r="A257" i="9"/>
  <c r="A77" i="9"/>
  <c r="A279" i="9"/>
  <c r="A293" i="9"/>
  <c r="A79" i="9"/>
  <c r="A132" i="9"/>
  <c r="A341" i="9"/>
  <c r="A134" i="9"/>
  <c r="A267" i="9"/>
  <c r="A156" i="9"/>
  <c r="A144" i="9"/>
  <c r="A332" i="9"/>
  <c r="A145" i="9"/>
  <c r="A249" i="9"/>
  <c r="A275" i="9"/>
  <c r="A102" i="9"/>
  <c r="A151" i="9"/>
  <c r="A303" i="9"/>
  <c r="A65" i="9"/>
  <c r="A40" i="9"/>
  <c r="A299" i="9"/>
  <c r="A190" i="9"/>
  <c r="A109" i="9"/>
  <c r="A103" i="9"/>
  <c r="A83" i="9"/>
  <c r="A71" i="9"/>
  <c r="A281" i="9"/>
  <c r="A288" i="9"/>
  <c r="A252" i="9"/>
  <c r="A238" i="9"/>
  <c r="A235" i="9"/>
  <c r="A106" i="9"/>
  <c r="A305" i="9"/>
  <c r="A82" i="9"/>
  <c r="A236" i="9"/>
  <c r="A230" i="9"/>
  <c r="A91" i="9"/>
  <c r="A108" i="9"/>
  <c r="A140" i="9"/>
  <c r="A209" i="9"/>
  <c r="A16" i="9"/>
  <c r="A64" i="9"/>
  <c r="A49" i="9"/>
  <c r="A46" i="9"/>
  <c r="A20" i="9"/>
  <c r="A342" i="9"/>
  <c r="A160" i="9"/>
  <c r="A126" i="9"/>
  <c r="A317" i="9"/>
  <c r="A250" i="9"/>
  <c r="A94" i="9"/>
  <c r="A85" i="9"/>
  <c r="A118" i="9"/>
  <c r="A289" i="9"/>
  <c r="A35" i="9"/>
  <c r="A21" i="9"/>
  <c r="A295" i="9"/>
  <c r="A340" i="9"/>
  <c r="A210" i="9"/>
  <c r="A291" i="9"/>
  <c r="A122" i="9"/>
  <c r="A182" i="9"/>
  <c r="A75" i="9"/>
  <c r="A247" i="9"/>
  <c r="A278" i="9"/>
  <c r="A198" i="9"/>
  <c r="A237" i="9"/>
  <c r="A99" i="9"/>
  <c r="A347" i="9"/>
  <c r="A304" i="9"/>
  <c r="A213" i="9"/>
  <c r="A335" i="9"/>
  <c r="A264" i="9"/>
  <c r="A302" i="9"/>
  <c r="A42" i="9"/>
  <c r="A44" i="9"/>
  <c r="A27" i="9"/>
  <c r="A73" i="9"/>
  <c r="A244" i="9"/>
  <c r="A228" i="9"/>
  <c r="A181" i="9"/>
  <c r="A162" i="9"/>
  <c r="A74" i="9"/>
  <c r="A150" i="9"/>
  <c r="A215" i="9"/>
  <c r="A348" i="9"/>
  <c r="A48" i="9"/>
  <c r="A59" i="9"/>
  <c r="A29" i="9"/>
  <c r="A53" i="9"/>
  <c r="A313" i="9"/>
  <c r="A187" i="9"/>
  <c r="A333" i="9"/>
  <c r="A202" i="9"/>
  <c r="A141" i="9"/>
  <c r="A324" i="9"/>
  <c r="A123" i="9"/>
  <c r="A205" i="9"/>
  <c r="A307" i="9"/>
  <c r="A55" i="9"/>
  <c r="A115" i="9"/>
  <c r="A130" i="9"/>
  <c r="A310" i="9"/>
  <c r="A248" i="9"/>
  <c r="A334" i="9"/>
  <c r="A101" i="9"/>
  <c r="A196" i="9"/>
  <c r="A195" i="9"/>
  <c r="A161" i="9"/>
  <c r="A26" i="9"/>
  <c r="A43" i="9"/>
  <c r="A41" i="9"/>
  <c r="A17" i="9"/>
  <c r="A58" i="9"/>
  <c r="A61" i="9"/>
  <c r="A4" i="9"/>
  <c r="A277" i="9"/>
  <c r="A254" i="9"/>
  <c r="A97" i="9"/>
  <c r="A89" i="9"/>
  <c r="A76" i="9"/>
  <c r="A214" i="9"/>
  <c r="A148" i="9"/>
  <c r="A113" i="9"/>
  <c r="A51" i="9"/>
  <c r="A191" i="9"/>
  <c r="A272" i="9"/>
  <c r="A240" i="9"/>
  <c r="A276" i="9"/>
  <c r="A69" i="9"/>
  <c r="A222" i="9"/>
  <c r="A284" i="9"/>
  <c r="A158" i="9"/>
  <c r="A323" i="9"/>
  <c r="A107" i="9"/>
  <c r="A54" i="9"/>
  <c r="A38" i="9"/>
  <c r="A31" i="9"/>
  <c r="A24" i="9"/>
  <c r="A68" i="9"/>
  <c r="A116" i="9"/>
  <c r="A225" i="9"/>
  <c r="A246" i="9"/>
  <c r="A10" i="9"/>
  <c r="A47" i="9"/>
  <c r="A57" i="9"/>
  <c r="A30" i="9"/>
  <c r="A37" i="9"/>
  <c r="A33" i="9"/>
  <c r="A56" i="9"/>
  <c r="A92" i="9"/>
  <c r="A81" i="9"/>
  <c r="A322" i="9"/>
  <c r="A9" i="9"/>
  <c r="A290" i="9"/>
  <c r="A11" i="9"/>
  <c r="A174" i="9"/>
  <c r="A283" i="9"/>
  <c r="A18" i="9"/>
  <c r="A111" i="9"/>
  <c r="A263" i="9"/>
  <c r="A98" i="9"/>
  <c r="A13" i="9"/>
  <c r="A32" i="9"/>
  <c r="A22" i="9"/>
  <c r="A5" i="9"/>
  <c r="A12" i="9"/>
  <c r="A314" i="9"/>
  <c r="A7" i="9"/>
  <c r="A50" i="9"/>
  <c r="A36" i="9"/>
  <c r="A3" i="9"/>
  <c r="A15" i="9"/>
  <c r="A78" i="9"/>
  <c r="A203" i="9"/>
  <c r="A6" i="9"/>
  <c r="A298" i="9"/>
  <c r="A39" i="9"/>
  <c r="A124" i="9"/>
  <c r="A117" i="9"/>
  <c r="A327" i="9"/>
  <c r="A8" i="9"/>
  <c r="A336" i="9"/>
  <c r="A19" i="9"/>
  <c r="A297" i="9"/>
  <c r="A80" i="9"/>
  <c r="A14" i="9"/>
  <c r="A138" i="9"/>
  <c r="M691" i="9"/>
  <c r="X691" i="9"/>
  <c r="Q691" i="9"/>
  <c r="K691" i="9" s="1"/>
  <c r="N691" i="9"/>
  <c r="W691" i="9"/>
  <c r="M689" i="9"/>
  <c r="N689" i="9"/>
  <c r="Q689" i="9"/>
  <c r="K689" i="9" s="1"/>
  <c r="W689" i="9"/>
  <c r="X689" i="9"/>
  <c r="X687" i="9"/>
  <c r="Q687" i="9"/>
  <c r="K687" i="9" s="1"/>
  <c r="M687" i="9"/>
  <c r="N687" i="9"/>
  <c r="W687" i="9"/>
  <c r="X693" i="9"/>
  <c r="Q693" i="9"/>
  <c r="K693" i="9" s="1"/>
  <c r="W693" i="9"/>
  <c r="M693" i="9"/>
  <c r="N664" i="9"/>
  <c r="W664" i="9"/>
  <c r="Q664" i="9"/>
  <c r="K664" i="9" s="1"/>
  <c r="X664" i="9"/>
  <c r="M665" i="9"/>
  <c r="Q665" i="9"/>
  <c r="K665" i="9" s="1"/>
  <c r="X665" i="9"/>
  <c r="W665" i="9"/>
  <c r="N665" i="9"/>
  <c r="C261" i="7"/>
  <c r="A262" i="7" s="1"/>
  <c r="B261" i="7"/>
  <c r="D261" i="7" s="1"/>
  <c r="A2149" i="4"/>
  <c r="A1" i="9" l="1"/>
  <c r="B1" i="9"/>
  <c r="H1" i="9"/>
  <c r="W1" i="9"/>
  <c r="X1" i="9"/>
  <c r="C262" i="7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<sst xmlns="http://schemas.openxmlformats.org/spreadsheetml/2006/main" count="29997" uniqueCount="5692">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</sst>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7" workbookViewId="0">
      <selection activeCell="G80" sqref="G80"/>
    </sheetView>
  </sheetViews>
  <sheetFormatPr baseColWidth="10" defaultRowHeight="16"/>
  <sheetData>
    <row r="1" spans="5:9">
      <c r="E1" s="54"/>
      <c r="G1" s="300" t="s">
        <v>5552</v>
      </c>
      <c r="I1" t="str">
        <f>""""&amp;G1&amp;""""</f>
        <v>"yr.gregor"</v>
      </c>
    </row>
    <row r="2" spans="5:9">
      <c r="E2" s="53"/>
      <c r="G2" s="300" t="s">
        <v>5553</v>
      </c>
      <c r="I2" t="str">
        <f t="shared" ref="I2:I65" si="0">""""&amp;G2&amp;""""</f>
        <v>"rad.bohr"</v>
      </c>
    </row>
    <row r="3" spans="5:9">
      <c r="E3" s="53"/>
      <c r="G3" s="300" t="s">
        <v>5554</v>
      </c>
      <c r="I3" t="str">
        <f t="shared" si="0"/>
        <v>"orb.moon"</v>
      </c>
    </row>
    <row r="4" spans="5:9">
      <c r="E4" s="53"/>
      <c r="G4" s="300" t="s">
        <v>5555</v>
      </c>
      <c r="I4" t="str">
        <f t="shared" si="0"/>
        <v>"orb.earth"</v>
      </c>
    </row>
    <row r="5" spans="5:9">
      <c r="E5" s="53"/>
      <c r="G5" s="300" t="s">
        <v>5542</v>
      </c>
      <c r="I5" t="str">
        <f t="shared" si="0"/>
        <v>"lightspeed"</v>
      </c>
    </row>
    <row r="6" spans="5:9">
      <c r="E6" s="53"/>
      <c r="G6" s="300" t="s">
        <v>5556</v>
      </c>
      <c r="I6" t="str">
        <f t="shared" si="0"/>
        <v>"c.radiatn1"</v>
      </c>
    </row>
    <row r="7" spans="5:9">
      <c r="E7" s="53"/>
      <c r="G7" s="300" t="s">
        <v>5557</v>
      </c>
      <c r="I7" t="str">
        <f t="shared" si="0"/>
        <v>"c.radiatn2"</v>
      </c>
    </row>
    <row r="8" spans="5:9">
      <c r="E8" s="53"/>
      <c r="G8" s="300" t="s">
        <v>5469</v>
      </c>
      <c r="I8" t="str">
        <f t="shared" si="0"/>
        <v>"charge.elem"</v>
      </c>
    </row>
    <row r="9" spans="5:9">
      <c r="E9" s="53"/>
      <c r="G9" s="300" t="s">
        <v>5470</v>
      </c>
      <c r="I9" t="str">
        <f t="shared" si="0"/>
        <v>"e.euler"</v>
      </c>
    </row>
    <row r="10" spans="5:9">
      <c r="E10" s="53"/>
      <c r="G10" s="300" t="s">
        <v>5558</v>
      </c>
      <c r="I10" t="str">
        <f t="shared" si="0"/>
        <v>"c.faraday"</v>
      </c>
    </row>
    <row r="11" spans="5:9">
      <c r="E11" s="53"/>
      <c r="G11" s="300" t="s">
        <v>5559</v>
      </c>
      <c r="I11" t="str">
        <f t="shared" si="0"/>
        <v>"α.feigenbm"</v>
      </c>
    </row>
    <row r="12" spans="5:9">
      <c r="E12" s="53"/>
      <c r="G12" s="300" t="s">
        <v>5560</v>
      </c>
      <c r="I12" t="str">
        <f t="shared" si="0"/>
        <v>"δ.feigenbm"</v>
      </c>
    </row>
    <row r="13" spans="5:9">
      <c r="E13" s="53"/>
      <c r="G13" s="300" t="s">
        <v>5561</v>
      </c>
      <c r="I13" t="str">
        <f t="shared" si="0"/>
        <v>"c.grav.nwt"</v>
      </c>
    </row>
    <row r="14" spans="5:9">
      <c r="E14" s="53"/>
      <c r="G14" s="300" t="s">
        <v>5471</v>
      </c>
      <c r="I14" t="str">
        <f t="shared" si="0"/>
        <v>"cond.quant"</v>
      </c>
    </row>
    <row r="15" spans="5:9">
      <c r="E15" s="53"/>
      <c r="G15" s="300" t="s">
        <v>5562</v>
      </c>
      <c r="I15" t="str">
        <f t="shared" si="0"/>
        <v>"c.catalan"</v>
      </c>
    </row>
    <row r="16" spans="5:9">
      <c r="E16" s="53"/>
      <c r="G16" s="300" t="s">
        <v>5472</v>
      </c>
      <c r="I16" t="str">
        <f t="shared" si="0"/>
        <v>"gfact.elec"</v>
      </c>
    </row>
    <row r="17" spans="5:9">
      <c r="E17" s="53"/>
      <c r="G17" s="300" t="s">
        <v>5563</v>
      </c>
      <c r="I17" t="str">
        <f t="shared" si="0"/>
        <v>"c.grav.geo"</v>
      </c>
    </row>
    <row r="18" spans="5:9">
      <c r="E18" s="53"/>
      <c r="G18" s="300" t="s">
        <v>5564</v>
      </c>
      <c r="I18" t="str">
        <f t="shared" si="0"/>
        <v>"acc.earth"</v>
      </c>
    </row>
    <row r="19" spans="5:9">
      <c r="E19" s="53"/>
      <c r="G19" s="300" t="s">
        <v>5565</v>
      </c>
      <c r="I19" t="str">
        <f t="shared" si="0"/>
        <v>"c.planck"</v>
      </c>
    </row>
    <row r="20" spans="5:9">
      <c r="E20" s="53"/>
      <c r="G20" s="300" t="s">
        <v>5566</v>
      </c>
      <c r="I20" t="str">
        <f t="shared" si="0"/>
        <v>"red.planck"</v>
      </c>
    </row>
    <row r="21" spans="5:9">
      <c r="E21" s="53"/>
      <c r="G21" s="300" t="s">
        <v>5567</v>
      </c>
      <c r="I21" t="str">
        <f t="shared" si="0"/>
        <v>"c.boltzmn"</v>
      </c>
    </row>
    <row r="22" spans="5:9">
      <c r="E22" s="53"/>
      <c r="G22" s="300" t="s">
        <v>5568</v>
      </c>
      <c r="I22" t="str">
        <f t="shared" si="0"/>
        <v>"c.josephsn"</v>
      </c>
    </row>
    <row r="23" spans="5:9">
      <c r="E23" s="53"/>
      <c r="G23" s="300" t="s">
        <v>5569</v>
      </c>
      <c r="I23" t="str">
        <f t="shared" si="0"/>
        <v>"len.planck"</v>
      </c>
    </row>
    <row r="24" spans="5:9">
      <c r="E24" s="53"/>
      <c r="G24" s="300" t="s">
        <v>5570</v>
      </c>
      <c r="I24" t="str">
        <f t="shared" si="0"/>
        <v>"mass.elec"</v>
      </c>
    </row>
    <row r="25" spans="5:9">
      <c r="E25" s="53"/>
      <c r="G25" s="300" t="s">
        <v>5473</v>
      </c>
      <c r="I25" t="str">
        <f t="shared" si="0"/>
        <v>"mass.moon"</v>
      </c>
    </row>
    <row r="26" spans="5:9">
      <c r="E26" s="53"/>
      <c r="G26" s="300" t="s">
        <v>5571</v>
      </c>
      <c r="I26" t="str">
        <f t="shared" si="0"/>
        <v>"mass.neu"</v>
      </c>
    </row>
    <row r="27" spans="5:9">
      <c r="E27" s="53"/>
      <c r="G27" s="300" t="s">
        <v>5572</v>
      </c>
      <c r="I27" t="str">
        <f t="shared" si="0"/>
        <v>"r.neu.prot"</v>
      </c>
    </row>
    <row r="28" spans="5:9">
      <c r="E28" s="53"/>
      <c r="G28" s="300" t="s">
        <v>5573</v>
      </c>
      <c r="I28" t="str">
        <f t="shared" si="0"/>
        <v>"mass.prot"</v>
      </c>
    </row>
    <row r="29" spans="5:9">
      <c r="E29" s="53"/>
      <c r="G29" s="300" t="s">
        <v>5474</v>
      </c>
      <c r="I29" t="str">
        <f t="shared" si="0"/>
        <v>"mass.planck"</v>
      </c>
    </row>
    <row r="30" spans="5:9">
      <c r="E30" s="53"/>
      <c r="G30" s="300" t="s">
        <v>5574</v>
      </c>
      <c r="I30" t="str">
        <f t="shared" si="0"/>
        <v>"r.prot.elec"</v>
      </c>
    </row>
    <row r="31" spans="5:9">
      <c r="E31" s="53"/>
      <c r="G31" s="300" t="s">
        <v>5475</v>
      </c>
      <c r="I31" t="str">
        <f t="shared" si="0"/>
        <v>"mass.atom"</v>
      </c>
    </row>
    <row r="32" spans="5:9">
      <c r="E32" s="53"/>
      <c r="G32" s="300" t="s">
        <v>5476</v>
      </c>
      <c r="I32" t="str">
        <f t="shared" si="0"/>
        <v>"energy.atom"</v>
      </c>
    </row>
    <row r="33" spans="5:9">
      <c r="E33" s="53"/>
      <c r="G33" s="300" t="s">
        <v>5477</v>
      </c>
      <c r="I33" t="str">
        <f t="shared" si="0"/>
        <v>"mass.muon"</v>
      </c>
    </row>
    <row r="34" spans="5:9">
      <c r="E34" s="53"/>
      <c r="G34" s="300" t="s">
        <v>5478</v>
      </c>
      <c r="I34" t="str">
        <f t="shared" si="0"/>
        <v>"mass.sun"</v>
      </c>
    </row>
    <row r="35" spans="5:9">
      <c r="E35" s="53"/>
      <c r="G35" s="300" t="s">
        <v>5479</v>
      </c>
      <c r="I35" t="str">
        <f t="shared" si="0"/>
        <v>"mass.earth"</v>
      </c>
    </row>
    <row r="36" spans="5:9">
      <c r="E36" s="53"/>
      <c r="G36" s="300" t="s">
        <v>5480</v>
      </c>
      <c r="I36" t="str">
        <f t="shared" si="0"/>
        <v>"nr.avogadro"</v>
      </c>
    </row>
    <row r="37" spans="5:9">
      <c r="E37" s="53"/>
      <c r="G37" s="300" t="s">
        <v>5575</v>
      </c>
      <c r="I37" t="str">
        <f t="shared" si="0"/>
        <v>"not.a.nr"</v>
      </c>
    </row>
    <row r="38" spans="5:9">
      <c r="E38" s="53"/>
      <c r="G38" s="300" t="s">
        <v>5576</v>
      </c>
      <c r="I38" t="str">
        <f t="shared" si="0"/>
        <v>"press.atm"</v>
      </c>
    </row>
    <row r="39" spans="5:9">
      <c r="E39" s="53"/>
      <c r="G39" s="300" t="s">
        <v>5577</v>
      </c>
      <c r="I39" t="str">
        <f t="shared" si="0"/>
        <v>"c.mol.gas"</v>
      </c>
    </row>
    <row r="40" spans="5:9">
      <c r="E40" s="53"/>
      <c r="G40" s="300" t="s">
        <v>5578</v>
      </c>
      <c r="I40" t="str">
        <f t="shared" si="0"/>
        <v>"rad.elec"</v>
      </c>
    </row>
    <row r="41" spans="5:9">
      <c r="E41" s="53"/>
      <c r="G41" s="300" t="s">
        <v>5579</v>
      </c>
      <c r="I41" t="str">
        <f t="shared" si="0"/>
        <v>"c.klitzing"</v>
      </c>
    </row>
    <row r="42" spans="5:9">
      <c r="E42" s="53"/>
      <c r="G42" s="300" t="s">
        <v>5580</v>
      </c>
      <c r="I42" t="str">
        <f t="shared" si="0"/>
        <v>"rad.moon"</v>
      </c>
    </row>
    <row r="43" spans="5:9">
      <c r="E43" s="53"/>
      <c r="G43" s="300" t="s">
        <v>5581</v>
      </c>
      <c r="I43" t="str">
        <f t="shared" si="0"/>
        <v>"c.rydberg"</v>
      </c>
    </row>
    <row r="44" spans="5:9">
      <c r="E44" s="53"/>
      <c r="G44" s="300" t="s">
        <v>5582</v>
      </c>
      <c r="I44" t="str">
        <f t="shared" si="0"/>
        <v>"rad.sun"</v>
      </c>
    </row>
    <row r="45" spans="5:9">
      <c r="E45" s="53"/>
      <c r="G45" s="300" t="s">
        <v>5583</v>
      </c>
      <c r="I45" t="str">
        <f t="shared" si="0"/>
        <v>"rad.earth"</v>
      </c>
    </row>
    <row r="46" spans="5:9">
      <c r="E46" s="53"/>
      <c r="G46" s="300" t="s">
        <v>5584</v>
      </c>
      <c r="I46" t="str">
        <f t="shared" si="0"/>
        <v>"majax.earth"</v>
      </c>
    </row>
    <row r="47" spans="5:9">
      <c r="E47" s="53"/>
      <c r="G47" s="300" t="s">
        <v>5585</v>
      </c>
      <c r="I47" t="str">
        <f t="shared" si="0"/>
        <v>"minax.earth"</v>
      </c>
    </row>
    <row r="48" spans="5:9">
      <c r="E48" s="53"/>
      <c r="G48" s="300" t="s">
        <v>5586</v>
      </c>
      <c r="I48" t="str">
        <f t="shared" si="0"/>
        <v>"sq.eccent1"</v>
      </c>
    </row>
    <row r="49" spans="5:9">
      <c r="E49" s="53"/>
      <c r="G49" s="300" t="s">
        <v>5587</v>
      </c>
      <c r="I49" t="str">
        <f t="shared" si="0"/>
        <v>"sq.eccent2"</v>
      </c>
    </row>
    <row r="50" spans="5:9">
      <c r="E50" s="53"/>
      <c r="G50" s="300" t="s">
        <v>5588</v>
      </c>
      <c r="I50" t="str">
        <f t="shared" si="0"/>
        <v>"f.flatteng"</v>
      </c>
    </row>
    <row r="51" spans="5:9">
      <c r="E51" s="53"/>
      <c r="G51" s="300" t="s">
        <v>5589</v>
      </c>
      <c r="I51" t="str">
        <f t="shared" si="0"/>
        <v>"temp.stand"</v>
      </c>
    </row>
    <row r="52" spans="5:9">
      <c r="E52" s="53"/>
      <c r="G52" s="300" t="s">
        <v>5481</v>
      </c>
      <c r="I52" t="str">
        <f t="shared" si="0"/>
        <v>"temp.planck"</v>
      </c>
    </row>
    <row r="53" spans="5:9">
      <c r="E53" s="53"/>
      <c r="G53" s="300" t="s">
        <v>5482</v>
      </c>
      <c r="I53" t="str">
        <f t="shared" si="0"/>
        <v>"time.planck"</v>
      </c>
    </row>
    <row r="54" spans="5:9">
      <c r="E54" s="53"/>
      <c r="G54" s="300" t="s">
        <v>5543</v>
      </c>
      <c r="I54" t="str">
        <f t="shared" si="0"/>
        <v>"volume.gas"</v>
      </c>
    </row>
    <row r="55" spans="5:9">
      <c r="E55" s="53"/>
      <c r="G55" s="300" t="s">
        <v>5590</v>
      </c>
      <c r="I55" t="str">
        <f t="shared" si="0"/>
        <v>"imped.vac"</v>
      </c>
    </row>
    <row r="56" spans="5:9">
      <c r="E56" s="53"/>
      <c r="G56" s="300" t="s">
        <v>5591</v>
      </c>
      <c r="I56" t="str">
        <f t="shared" si="0"/>
        <v>"c.finestruc"</v>
      </c>
    </row>
    <row r="57" spans="5:9">
      <c r="E57" s="53"/>
      <c r="G57" s="300" t="s">
        <v>5561</v>
      </c>
      <c r="I57" t="str">
        <f t="shared" si="0"/>
        <v>"c.grav.nwt"</v>
      </c>
    </row>
    <row r="58" spans="5:9">
      <c r="E58" s="53"/>
      <c r="G58" s="300" t="s">
        <v>5592</v>
      </c>
      <c r="I58" t="str">
        <f t="shared" si="0"/>
        <v>"c.eul.masc"</v>
      </c>
    </row>
    <row r="59" spans="5:9">
      <c r="E59" s="53"/>
      <c r="G59" s="300" t="s">
        <v>5593</v>
      </c>
      <c r="I59" t="str">
        <f t="shared" si="0"/>
        <v>"r.gyro.prot"</v>
      </c>
    </row>
    <row r="60" spans="5:9">
      <c r="E60" s="53"/>
      <c r="G60" s="300" t="s">
        <v>5594</v>
      </c>
      <c r="I60" t="str">
        <f t="shared" si="0"/>
        <v>"frq.hypf.cs"</v>
      </c>
    </row>
    <row r="61" spans="5:9">
      <c r="E61" s="53"/>
      <c r="G61" s="300" t="s">
        <v>5595</v>
      </c>
      <c r="I61" t="str">
        <f t="shared" si="0"/>
        <v>"epermt.vac"</v>
      </c>
    </row>
    <row r="62" spans="5:9">
      <c r="E62" s="53"/>
      <c r="G62" s="300" t="s">
        <v>5596</v>
      </c>
      <c r="I62" t="str">
        <f t="shared" si="0"/>
        <v>"wavln.elec"</v>
      </c>
    </row>
    <row r="63" spans="5:9">
      <c r="E63" s="53"/>
      <c r="G63" s="300" t="s">
        <v>5597</v>
      </c>
      <c r="I63" t="str">
        <f t="shared" si="0"/>
        <v>"wavln.neu"</v>
      </c>
    </row>
    <row r="64" spans="5:9">
      <c r="E64" s="53"/>
      <c r="G64" s="300" t="s">
        <v>5598</v>
      </c>
      <c r="I64" t="str">
        <f t="shared" si="0"/>
        <v>"wavln.prot"</v>
      </c>
    </row>
    <row r="65" spans="5:9">
      <c r="E65" s="53"/>
      <c r="G65" s="300" t="s">
        <v>5599</v>
      </c>
      <c r="I65" t="str">
        <f t="shared" si="0"/>
        <v>"mpermb.vac"</v>
      </c>
    </row>
    <row r="66" spans="5:9">
      <c r="E66" s="53"/>
      <c r="G66" s="300" t="s">
        <v>5600</v>
      </c>
      <c r="I66" t="str">
        <f t="shared" ref="I66:I79" si="1">""""&amp;G66&amp;""""</f>
        <v>"magn.both"</v>
      </c>
    </row>
    <row r="67" spans="5:9">
      <c r="E67" s="53"/>
      <c r="G67" s="300" t="s">
        <v>5601</v>
      </c>
      <c r="I67" t="str">
        <f t="shared" si="1"/>
        <v>"mgmom.elec"</v>
      </c>
    </row>
    <row r="68" spans="5:9">
      <c r="E68" s="53"/>
      <c r="G68" s="300" t="s">
        <v>5602</v>
      </c>
      <c r="I68" t="str">
        <f t="shared" si="1"/>
        <v>"r.elec.bohr"</v>
      </c>
    </row>
    <row r="69" spans="5:9">
      <c r="E69" s="53"/>
      <c r="G69" s="300" t="s">
        <v>5603</v>
      </c>
      <c r="I69" t="str">
        <f t="shared" si="1"/>
        <v>"magmom.neu"</v>
      </c>
    </row>
    <row r="70" spans="5:9">
      <c r="E70" s="53"/>
      <c r="G70" s="300" t="s">
        <v>5604</v>
      </c>
      <c r="I70" t="str">
        <f t="shared" si="1"/>
        <v>"mgmom.prot"</v>
      </c>
    </row>
    <row r="71" spans="5:9">
      <c r="E71" s="53"/>
      <c r="G71" s="300" t="s">
        <v>5605</v>
      </c>
      <c r="I71" t="str">
        <f t="shared" si="1"/>
        <v>"magn.nucl"</v>
      </c>
    </row>
    <row r="72" spans="5:9">
      <c r="E72" s="53"/>
      <c r="G72" s="300" t="s">
        <v>5606</v>
      </c>
      <c r="I72" t="str">
        <f t="shared" si="1"/>
        <v>"mgmom.muon"</v>
      </c>
    </row>
    <row r="73" spans="5:9">
      <c r="E73" s="53"/>
      <c r="G73" s="300" t="s">
        <v>5607</v>
      </c>
      <c r="I73" t="str">
        <f t="shared" si="1"/>
        <v>"c.stephbol"</v>
      </c>
    </row>
    <row r="74" spans="5:9">
      <c r="E74" s="53"/>
      <c r="G74" s="300" t="s">
        <v>5608</v>
      </c>
      <c r="I74" t="str">
        <f t="shared" si="1"/>
        <v>"r.golden"</v>
      </c>
    </row>
    <row r="75" spans="5:9">
      <c r="E75" s="53"/>
      <c r="G75" s="300" t="s">
        <v>5609</v>
      </c>
      <c r="I75" t="str">
        <f t="shared" si="1"/>
        <v>"fluxq.magn"</v>
      </c>
    </row>
    <row r="76" spans="5:9">
      <c r="E76" s="53"/>
      <c r="G76" s="300" t="s">
        <v>5610</v>
      </c>
      <c r="I76" t="str">
        <f t="shared" si="1"/>
        <v>"vangl.earth"</v>
      </c>
    </row>
    <row r="77" spans="5:9">
      <c r="E77" s="53"/>
      <c r="G77" s="300" t="s">
        <v>5611</v>
      </c>
      <c r="I77" t="str">
        <f t="shared" si="1"/>
        <v>"inf.minus"</v>
      </c>
    </row>
    <row r="78" spans="5:9">
      <c r="E78" s="53"/>
      <c r="G78" s="300" t="s">
        <v>5612</v>
      </c>
      <c r="I78" t="str">
        <f t="shared" si="1"/>
        <v>"inf.plus"</v>
      </c>
    </row>
    <row r="79" spans="5:9">
      <c r="E79" s="53"/>
      <c r="G79" s="300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2026" zoomScaleNormal="75" zoomScalePageLayoutView="75" workbookViewId="0">
      <selection activeCell="A2049" sqref="A204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6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6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6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6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6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6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6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6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6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6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6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6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6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6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6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6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6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6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6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6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6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6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6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6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6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6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6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6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6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6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6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6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6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6" t="s">
        <v>1746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6" t="s">
        <v>1874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2155</v>
      </c>
      <c r="X39" s="54" t="s">
        <v>2155</v>
      </c>
      <c r="Y39" s="54" t="s">
        <v>2155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6" t="s">
        <v>1484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2568</v>
      </c>
      <c r="X40" s="54" t="s">
        <v>2500</v>
      </c>
      <c r="Y40" s="54" t="s">
        <v>2155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6" t="s">
        <v>1926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2568</v>
      </c>
      <c r="X41" s="54" t="s">
        <v>2155</v>
      </c>
      <c r="Y41" s="54" t="s">
        <v>2155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6" t="s">
        <v>1466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2568</v>
      </c>
      <c r="X42" s="54" t="s">
        <v>2155</v>
      </c>
      <c r="Y42" s="54" t="s">
        <v>2155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6" t="s">
        <v>1724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6" t="s">
        <v>1799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2155</v>
      </c>
      <c r="X44" s="54" t="s">
        <v>2155</v>
      </c>
      <c r="Y44" s="54" t="s">
        <v>2155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6" t="s">
        <v>1800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2155</v>
      </c>
      <c r="X45" s="54" t="s">
        <v>2155</v>
      </c>
      <c r="Y45" s="54" t="s">
        <v>2155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6" t="s">
        <v>1439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2556</v>
      </c>
      <c r="X46" s="54" t="s">
        <v>2500</v>
      </c>
      <c r="Y46" s="54" t="s">
        <v>2155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6" t="s">
        <v>1515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2568</v>
      </c>
      <c r="X47" s="54" t="s">
        <v>2155</v>
      </c>
      <c r="Y47" s="54" t="s">
        <v>2155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6" t="s">
        <v>1577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2155</v>
      </c>
      <c r="X48" s="54" t="s">
        <v>2155</v>
      </c>
      <c r="Y48" s="54" t="s">
        <v>2155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6" t="s">
        <v>1846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2568</v>
      </c>
      <c r="X49" s="76" t="s">
        <v>2500</v>
      </c>
      <c r="Y49" s="77" t="s">
        <v>2155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6" t="s">
        <v>3088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2568</v>
      </c>
      <c r="X50" s="54" t="s">
        <v>2494</v>
      </c>
      <c r="Y50" s="54" t="s">
        <v>2155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6" t="s">
        <v>3089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2568</v>
      </c>
      <c r="X51" s="54" t="s">
        <v>2494</v>
      </c>
      <c r="Y51" s="54" t="s">
        <v>2155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6" t="s">
        <v>1852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2568</v>
      </c>
      <c r="X52" s="54" t="s">
        <v>2494</v>
      </c>
      <c r="Y52" s="54" t="s">
        <v>2155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6" t="s">
        <v>1853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2568</v>
      </c>
      <c r="X53" s="54" t="s">
        <v>2494</v>
      </c>
      <c r="Y53" s="54" t="s">
        <v>2155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6" t="s">
        <v>1441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6" t="s">
        <v>1731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6" t="s">
        <v>1759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2568</v>
      </c>
      <c r="X56" s="54" t="s">
        <v>2155</v>
      </c>
      <c r="Y56" s="54" t="s">
        <v>2155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6" t="s">
        <v>3090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2568</v>
      </c>
      <c r="X57" s="54" t="s">
        <v>2494</v>
      </c>
      <c r="Y57" s="54" t="s">
        <v>2155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6" t="s">
        <v>3091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2568</v>
      </c>
      <c r="X58" s="54" t="s">
        <v>2494</v>
      </c>
      <c r="Y58" s="54" t="s">
        <v>2155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6" t="s">
        <v>1764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2568</v>
      </c>
      <c r="X59" s="54" t="s">
        <v>2494</v>
      </c>
      <c r="Y59" s="54" t="s">
        <v>2155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6" t="s">
        <v>1765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2568</v>
      </c>
      <c r="X60" s="54" t="s">
        <v>2494</v>
      </c>
      <c r="Y60" s="54" t="s">
        <v>2155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6" t="s">
        <v>1443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6" t="s">
        <v>1485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6" t="s">
        <v>1912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2553</v>
      </c>
      <c r="X63" s="54" t="s">
        <v>2155</v>
      </c>
      <c r="Y63" s="54" t="s">
        <v>2155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6" t="s">
        <v>1913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2553</v>
      </c>
      <c r="X64" s="54" t="s">
        <v>2155</v>
      </c>
      <c r="Y64" s="54" t="s">
        <v>2155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6" t="s">
        <v>1940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2553</v>
      </c>
      <c r="X65" s="54" t="s">
        <v>2155</v>
      </c>
      <c r="Y65" s="54" t="s">
        <v>2155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8" t="s">
        <v>2025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2553</v>
      </c>
      <c r="X66" s="54" t="s">
        <v>2155</v>
      </c>
      <c r="Y66" s="54" t="s">
        <v>2495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6" t="s">
        <v>1371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2553</v>
      </c>
      <c r="X67" s="54" t="s">
        <v>2155</v>
      </c>
      <c r="Y67" s="54" t="s">
        <v>2605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6" t="s">
        <v>1936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2553</v>
      </c>
      <c r="X68" s="54" t="s">
        <v>2155</v>
      </c>
      <c r="Y68" s="54" t="s">
        <v>2493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6" t="s">
        <v>1370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2553</v>
      </c>
      <c r="X69" s="54" t="s">
        <v>2155</v>
      </c>
      <c r="Y69" s="54" t="s">
        <v>2155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6" t="s">
        <v>3092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3642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2155</v>
      </c>
      <c r="X71" s="96" t="s">
        <v>2155</v>
      </c>
      <c r="Y71" s="96" t="s">
        <v>2155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6" t="s">
        <v>1366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2553</v>
      </c>
      <c r="X72" s="54" t="s">
        <v>2155</v>
      </c>
      <c r="Y72" s="54" t="s">
        <v>2155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6" t="s">
        <v>1633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2553</v>
      </c>
      <c r="X73" s="54" t="s">
        <v>2155</v>
      </c>
      <c r="Y73" s="54" t="s">
        <v>2155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6" t="s">
        <v>1621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2553</v>
      </c>
      <c r="X74" s="54" t="s">
        <v>2155</v>
      </c>
      <c r="Y74" s="54" t="s">
        <v>2155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6" t="s">
        <v>1850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6" t="s">
        <v>1632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2553</v>
      </c>
      <c r="X76" s="54" t="s">
        <v>2155</v>
      </c>
      <c r="Y76" s="54" t="s">
        <v>2155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6" t="s">
        <v>1639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2553</v>
      </c>
      <c r="X77" s="54" t="s">
        <v>2155</v>
      </c>
      <c r="Y77" s="54" t="s">
        <v>2155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6" t="s">
        <v>1368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2553</v>
      </c>
      <c r="X78" s="54" t="s">
        <v>2155</v>
      </c>
      <c r="Y78" s="54" t="s">
        <v>2155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6" t="s">
        <v>1445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2552</v>
      </c>
      <c r="X79" s="54" t="s">
        <v>2155</v>
      </c>
      <c r="Y79" s="54" t="s">
        <v>2155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6" t="s">
        <v>1446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2552</v>
      </c>
      <c r="X80" s="54" t="s">
        <v>2155</v>
      </c>
      <c r="Y80" s="54" t="s">
        <v>2155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6" t="s">
        <v>1830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2552</v>
      </c>
      <c r="X81" s="54" t="s">
        <v>2155</v>
      </c>
      <c r="Y81" s="54" t="s">
        <v>2155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6" t="s">
        <v>3670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6" t="s">
        <v>1832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2553</v>
      </c>
      <c r="X83" s="54" t="s">
        <v>2155</v>
      </c>
      <c r="Y83" s="54" t="s">
        <v>2155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6" t="s">
        <v>1864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2552</v>
      </c>
      <c r="X84" s="54" t="s">
        <v>2155</v>
      </c>
      <c r="Y84" s="54" t="s">
        <v>2155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6" t="s">
        <v>1865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2552</v>
      </c>
      <c r="X85" s="54" t="s">
        <v>2155</v>
      </c>
      <c r="Y85" s="54" t="s">
        <v>2155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8" t="s">
        <v>1382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2552</v>
      </c>
      <c r="X86" s="54" t="s">
        <v>2155</v>
      </c>
      <c r="Y86" s="54" t="s">
        <v>2155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6" t="s">
        <v>1383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2552</v>
      </c>
      <c r="X87" s="54" t="s">
        <v>2155</v>
      </c>
      <c r="Y87" s="54" t="s">
        <v>2649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8" t="s">
        <v>1384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2552</v>
      </c>
      <c r="X88" s="54" t="s">
        <v>2155</v>
      </c>
      <c r="Y88" s="54" t="s">
        <v>2155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6" t="s">
        <v>1386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2552</v>
      </c>
      <c r="X89" s="54" t="s">
        <v>2155</v>
      </c>
      <c r="Y89" s="54" t="s">
        <v>2647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8" t="s">
        <v>1385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2552</v>
      </c>
      <c r="X90" s="54" t="s">
        <v>2155</v>
      </c>
      <c r="Y90" s="54" t="s">
        <v>2155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6" t="s">
        <v>1387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2552</v>
      </c>
      <c r="X91" s="54" t="s">
        <v>2155</v>
      </c>
      <c r="Y91" s="54" t="s">
        <v>2648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6" t="s">
        <v>1423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2553</v>
      </c>
      <c r="X92" s="54" t="s">
        <v>2500</v>
      </c>
      <c r="Y92" s="54" t="s">
        <v>3708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6" t="s">
        <v>1521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2553</v>
      </c>
      <c r="X93" s="54" t="s">
        <v>2500</v>
      </c>
      <c r="Y93" s="54" t="s">
        <v>3709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6" t="s">
        <v>1546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2553</v>
      </c>
      <c r="X94" s="54" t="s">
        <v>2155</v>
      </c>
      <c r="Y94" s="54" t="s">
        <v>2155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6" t="s">
        <v>1613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2553</v>
      </c>
      <c r="X95" s="54" t="s">
        <v>2155</v>
      </c>
      <c r="Y95" s="54" t="s">
        <v>2155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6" t="s">
        <v>1461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2553</v>
      </c>
      <c r="X96" s="54" t="s">
        <v>2155</v>
      </c>
      <c r="Y96" s="54" t="s">
        <v>2155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6" t="s">
        <v>1574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2553</v>
      </c>
      <c r="X97" s="54" t="s">
        <v>2155</v>
      </c>
      <c r="Y97" s="54" t="s">
        <v>2155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6" t="s">
        <v>1580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2553</v>
      </c>
      <c r="X98" s="54" t="s">
        <v>2155</v>
      </c>
      <c r="Y98" s="54" t="s">
        <v>2155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6" t="s">
        <v>1522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2553</v>
      </c>
      <c r="X99" s="54" t="s">
        <v>2155</v>
      </c>
      <c r="Y99" s="54" t="s">
        <v>2155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6" t="s">
        <v>979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6" t="s">
        <v>423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6" t="s">
        <v>421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6" t="s">
        <v>425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6" t="s">
        <v>427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6" t="s">
        <v>1572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6" t="s">
        <v>1893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6" t="s">
        <v>1660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6" t="s">
        <v>1650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6" t="s">
        <v>1655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8" t="s">
        <v>2032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6" t="s">
        <v>1707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6" t="s">
        <v>1708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6" t="s">
        <v>1921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6" t="s">
        <v>3093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6" t="s">
        <v>1424</v>
      </c>
      <c r="Q115" s="13"/>
      <c r="R115"/>
      <c r="S115" t="str">
        <f t="shared" si="36"/>
        <v/>
      </c>
      <c r="T115" s="41" t="str">
        <f>IF(ISNA(VLOOKUP(P115,'NEW XEQM.c'!E:F,2,0)),"--","PRESENT")</f>
        <v>PRESENT</v>
      </c>
      <c r="U115"/>
      <c r="V115">
        <f t="shared" si="37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6" t="s">
        <v>1826</v>
      </c>
      <c r="Q116" s="13"/>
      <c r="R116"/>
      <c r="S116" t="str">
        <f t="shared" si="36"/>
        <v/>
      </c>
      <c r="T116" s="41" t="str">
        <f>IF(ISNA(VLOOKUP(P116,'NEW XEQM.c'!E:F,2,0)),"--","PRESENT")</f>
        <v>PRESENT</v>
      </c>
      <c r="U116"/>
      <c r="V116">
        <f t="shared" si="37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6" t="s">
        <v>1513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6" t="s">
        <v>1687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6" t="s">
        <v>3671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6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3" t="s">
        <v>2544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6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4" t="s">
        <v>2546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6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3" t="s">
        <v>2548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6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4" t="s">
        <v>2545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6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3" t="s">
        <v>2547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6" t="s">
        <v>1785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6" t="s">
        <v>3106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6" t="s">
        <v>3107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6" t="s">
        <v>3108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6" t="s">
        <v>3109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6" t="s">
        <v>1925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6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6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6" t="s">
        <v>1372</v>
      </c>
      <c r="Q137" s="13"/>
      <c r="R137"/>
      <c r="S137" t="str">
        <f t="shared" ref="S137:S168" si="53">IF(E137=F137,"","NOT EQUAL")</f>
        <v>NOT EQUAL</v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6" t="s">
        <v>1373</v>
      </c>
      <c r="Q138" s="13"/>
      <c r="R138"/>
      <c r="S138" t="str">
        <f t="shared" si="53"/>
        <v>NOT EQUAL</v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6" t="s">
        <v>1379</v>
      </c>
      <c r="Q139" s="13"/>
      <c r="R139"/>
      <c r="S139" t="str">
        <f t="shared" si="53"/>
        <v>NOT EQUAL</v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6" t="s">
        <v>1393</v>
      </c>
      <c r="Q140" s="13"/>
      <c r="R140"/>
      <c r="S140" t="str">
        <f t="shared" si="53"/>
        <v>NOT EQUAL</v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6" t="s">
        <v>1411</v>
      </c>
      <c r="Q141" s="13"/>
      <c r="R141"/>
      <c r="S141" t="str">
        <f t="shared" si="53"/>
        <v>NOT EQUAL</v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6" t="s">
        <v>1412</v>
      </c>
      <c r="Q142" s="13"/>
      <c r="R142"/>
      <c r="S142" t="str">
        <f t="shared" si="53"/>
        <v>NOT EQUAL</v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6" t="s">
        <v>1413</v>
      </c>
      <c r="Q143" s="13"/>
      <c r="R143"/>
      <c r="S143" t="str">
        <f t="shared" si="53"/>
        <v>NOT EQUAL</v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6" t="s">
        <v>1476</v>
      </c>
      <c r="Q144" s="13"/>
      <c r="R144"/>
      <c r="S144" t="str">
        <f t="shared" si="53"/>
        <v>NOT EQUAL</v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6" t="s">
        <v>1477</v>
      </c>
      <c r="Q145" s="13"/>
      <c r="R145"/>
      <c r="S145" t="str">
        <f t="shared" si="53"/>
        <v>NOT EQUAL</v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6" t="s">
        <v>1503</v>
      </c>
      <c r="Q146" s="13"/>
      <c r="R146"/>
      <c r="S146" t="str">
        <f t="shared" si="53"/>
        <v>NOT EQUAL</v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6" t="s">
        <v>1505</v>
      </c>
      <c r="Q147" s="13"/>
      <c r="R147"/>
      <c r="S147" t="str">
        <f t="shared" si="53"/>
        <v>NOT EQUAL</v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6" t="s">
        <v>1534</v>
      </c>
      <c r="Q148" s="13"/>
      <c r="R148"/>
      <c r="S148" t="str">
        <f t="shared" si="53"/>
        <v>NOT EQUAL</v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6" t="s">
        <v>1535</v>
      </c>
      <c r="Q149" s="13"/>
      <c r="R149"/>
      <c r="S149" t="str">
        <f t="shared" si="53"/>
        <v>NOT EQUAL</v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6" t="s">
        <v>1542</v>
      </c>
      <c r="Q150" s="13"/>
      <c r="R150"/>
      <c r="S150" t="str">
        <f t="shared" si="53"/>
        <v>NOT EQUAL</v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6" t="s">
        <v>1543</v>
      </c>
      <c r="Q151" s="13"/>
      <c r="R151"/>
      <c r="S151" t="str">
        <f t="shared" si="53"/>
        <v>NOT EQUAL</v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6" t="s">
        <v>1545</v>
      </c>
      <c r="Q152" s="13"/>
      <c r="R152"/>
      <c r="S152" t="str">
        <f t="shared" si="53"/>
        <v>NOT EQUAL</v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6" t="s">
        <v>1549</v>
      </c>
      <c r="Q153" s="13"/>
      <c r="R153"/>
      <c r="S153" t="str">
        <f t="shared" si="53"/>
        <v>NOT EQUAL</v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6" t="s">
        <v>1555</v>
      </c>
      <c r="Q154" s="13"/>
      <c r="R154"/>
      <c r="S154" t="str">
        <f t="shared" si="53"/>
        <v>NOT EQUAL</v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6" t="s">
        <v>1559</v>
      </c>
      <c r="Q155" s="13"/>
      <c r="R155"/>
      <c r="S155" t="str">
        <f t="shared" si="53"/>
        <v>NOT EQUAL</v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6" t="s">
        <v>1560</v>
      </c>
      <c r="Q156" s="13"/>
      <c r="R156"/>
      <c r="S156" t="str">
        <f t="shared" si="53"/>
        <v>NOT EQUAL</v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6" t="s">
        <v>1571</v>
      </c>
      <c r="Q157" s="13"/>
      <c r="R157"/>
      <c r="S157" t="str">
        <f t="shared" si="53"/>
        <v>NOT EQUAL</v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6" t="s">
        <v>1596</v>
      </c>
      <c r="Q158" s="13"/>
      <c r="R158"/>
      <c r="S158" t="str">
        <f t="shared" si="53"/>
        <v>NOT EQUAL</v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6" t="s">
        <v>1606</v>
      </c>
      <c r="Q159" s="13"/>
      <c r="R159"/>
      <c r="S159" t="str">
        <f t="shared" si="53"/>
        <v>NOT EQUAL</v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6" t="s">
        <v>1641</v>
      </c>
      <c r="Q160" s="13"/>
      <c r="R160"/>
      <c r="S160" t="str">
        <f t="shared" si="53"/>
        <v>NOT EQUAL</v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6" t="s">
        <v>1651</v>
      </c>
      <c r="Q161" s="13"/>
      <c r="R161"/>
      <c r="S161" t="str">
        <f t="shared" si="53"/>
        <v>NOT EQUAL</v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6" t="s">
        <v>1657</v>
      </c>
      <c r="Q162" s="13"/>
      <c r="R162"/>
      <c r="S162" t="str">
        <f t="shared" si="53"/>
        <v>NOT EQUAL</v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6" t="s">
        <v>1658</v>
      </c>
      <c r="Q163" s="13"/>
      <c r="R163"/>
      <c r="S163" t="str">
        <f t="shared" si="53"/>
        <v>NOT EQUAL</v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6" t="s">
        <v>1659</v>
      </c>
      <c r="Q164" s="13"/>
      <c r="R164"/>
      <c r="S164" t="str">
        <f t="shared" si="53"/>
        <v>NOT EQUAL</v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6" t="s">
        <v>1663</v>
      </c>
      <c r="Q165" s="13"/>
      <c r="R165"/>
      <c r="S165" t="str">
        <f t="shared" si="53"/>
        <v>NOT EQUAL</v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6" t="s">
        <v>1664</v>
      </c>
      <c r="Q166" s="13"/>
      <c r="R166"/>
      <c r="S166" t="str">
        <f t="shared" si="53"/>
        <v>NOT EQUAL</v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6" t="s">
        <v>1665</v>
      </c>
      <c r="Q167" s="13"/>
      <c r="R167"/>
      <c r="S167" t="str">
        <f t="shared" si="53"/>
        <v>NOT EQUAL</v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6" t="s">
        <v>1667</v>
      </c>
      <c r="Q168" s="13"/>
      <c r="R168"/>
      <c r="S168" t="str">
        <f t="shared" si="53"/>
        <v>NOT EQUAL</v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6" t="s">
        <v>1668</v>
      </c>
      <c r="Q169" s="13"/>
      <c r="R169"/>
      <c r="S169" t="str">
        <f t="shared" ref="S169:S200" si="54">IF(E169=F169,"","NOT EQUAL")</f>
        <v>NOT EQUAL</v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6" t="s">
        <v>1673</v>
      </c>
      <c r="Q170" s="13"/>
      <c r="R170"/>
      <c r="S170" t="str">
        <f t="shared" si="54"/>
        <v>NOT EQUAL</v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6" t="s">
        <v>1696</v>
      </c>
      <c r="Q171" s="13"/>
      <c r="R171"/>
      <c r="S171" t="str">
        <f t="shared" si="54"/>
        <v>NOT EQUAL</v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6" t="s">
        <v>1697</v>
      </c>
      <c r="Q172" s="13"/>
      <c r="R172"/>
      <c r="S172" t="str">
        <f t="shared" si="54"/>
        <v>NOT EQUAL</v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6" t="s">
        <v>1698</v>
      </c>
      <c r="Q173" s="13"/>
      <c r="R173"/>
      <c r="S173" t="str">
        <f t="shared" si="54"/>
        <v>NOT EQUAL</v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6" t="s">
        <v>1699</v>
      </c>
      <c r="Q174" s="13"/>
      <c r="R174"/>
      <c r="S174" t="str">
        <f t="shared" si="54"/>
        <v>NOT EQUAL</v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6" t="s">
        <v>1723</v>
      </c>
      <c r="Q175" s="13"/>
      <c r="R175"/>
      <c r="S175" t="str">
        <f t="shared" si="54"/>
        <v>NOT EQUAL</v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6" t="s">
        <v>1754</v>
      </c>
      <c r="Q176" s="13"/>
      <c r="R176"/>
      <c r="S176" t="str">
        <f t="shared" si="54"/>
        <v>NOT EQUAL</v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6" t="s">
        <v>1770</v>
      </c>
      <c r="Q177" s="13"/>
      <c r="R177"/>
      <c r="S177" t="str">
        <f t="shared" si="54"/>
        <v>NOT EQUAL</v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6" t="s">
        <v>1779</v>
      </c>
      <c r="Q178" s="13"/>
      <c r="R178"/>
      <c r="S178" t="str">
        <f t="shared" si="54"/>
        <v>NOT EQUAL</v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6" t="s">
        <v>1782</v>
      </c>
      <c r="Q179" s="13"/>
      <c r="R179"/>
      <c r="S179" t="str">
        <f t="shared" si="54"/>
        <v>NOT EQUAL</v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6" t="s">
        <v>1801</v>
      </c>
      <c r="Q180" s="13"/>
      <c r="R180"/>
      <c r="S180" t="str">
        <f t="shared" si="54"/>
        <v>NOT EQUAL</v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6" t="s">
        <v>1802</v>
      </c>
      <c r="Q181" s="13"/>
      <c r="R181"/>
      <c r="S181" t="str">
        <f t="shared" si="54"/>
        <v>NOT EQUAL</v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6" t="s">
        <v>1803</v>
      </c>
      <c r="Q182" s="13"/>
      <c r="R182"/>
      <c r="S182" t="str">
        <f t="shared" si="54"/>
        <v>NOT EQUAL</v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6" t="s">
        <v>1805</v>
      </c>
      <c r="Q183" s="13"/>
      <c r="R183"/>
      <c r="S183" t="str">
        <f t="shared" si="54"/>
        <v>NOT EQUAL</v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6" t="s">
        <v>1808</v>
      </c>
      <c r="Q184" s="13"/>
      <c r="R184"/>
      <c r="S184" t="str">
        <f t="shared" si="54"/>
        <v>NOT EQUAL</v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6" t="s">
        <v>1814</v>
      </c>
      <c r="Q185" s="13"/>
      <c r="R185"/>
      <c r="S185" t="str">
        <f t="shared" si="54"/>
        <v>NOT EQUAL</v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6" t="s">
        <v>1825</v>
      </c>
      <c r="Q186" s="13"/>
      <c r="R186"/>
      <c r="S186" t="str">
        <f t="shared" si="54"/>
        <v>NOT EQUAL</v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6" t="s">
        <v>1827</v>
      </c>
      <c r="Q187" s="13"/>
      <c r="R187"/>
      <c r="S187" t="str">
        <f t="shared" si="54"/>
        <v>NOT EQUAL</v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6" t="s">
        <v>1863</v>
      </c>
      <c r="Q188" s="13"/>
      <c r="R188"/>
      <c r="S188" t="str">
        <f t="shared" si="54"/>
        <v>NOT EQUAL</v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6" t="s">
        <v>1876</v>
      </c>
      <c r="Q189" s="13"/>
      <c r="R189"/>
      <c r="S189" t="str">
        <f t="shared" si="54"/>
        <v>NOT EQUAL</v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6" t="s">
        <v>1877</v>
      </c>
      <c r="Q190" s="13"/>
      <c r="R190"/>
      <c r="S190" t="str">
        <f t="shared" si="54"/>
        <v>NOT EQUAL</v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6" t="s">
        <v>1894</v>
      </c>
      <c r="Q191" s="13"/>
      <c r="R191"/>
      <c r="S191" t="str">
        <f t="shared" si="54"/>
        <v>NOT EQUAL</v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6" t="s">
        <v>1944</v>
      </c>
      <c r="Q192" s="13"/>
      <c r="R192"/>
      <c r="S192" t="str">
        <f t="shared" si="54"/>
        <v>NOT EQUAL</v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6" t="s">
        <v>1946</v>
      </c>
      <c r="Q193" s="13"/>
      <c r="R193"/>
      <c r="S193" t="str">
        <f t="shared" si="54"/>
        <v>NOT EQUAL</v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6" t="s">
        <v>1959</v>
      </c>
      <c r="Q194" s="13"/>
      <c r="R194"/>
      <c r="S194" t="str">
        <f t="shared" si="54"/>
        <v>NOT EQUAL</v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6" t="s">
        <v>1960</v>
      </c>
      <c r="Q195" s="13"/>
      <c r="R195"/>
      <c r="S195" t="str">
        <f t="shared" si="54"/>
        <v>NOT EQUAL</v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6" t="s">
        <v>1961</v>
      </c>
      <c r="Q196" s="13"/>
      <c r="R196"/>
      <c r="S196" t="str">
        <f t="shared" si="54"/>
        <v>NOT EQUAL</v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6" t="s">
        <v>1967</v>
      </c>
      <c r="Q197" s="13"/>
      <c r="R197"/>
      <c r="S197" t="str">
        <f t="shared" si="54"/>
        <v>NOT EQUAL</v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6" t="s">
        <v>1969</v>
      </c>
      <c r="Q198" s="13"/>
      <c r="R198"/>
      <c r="S198" t="str">
        <f t="shared" si="54"/>
        <v>NOT EQUAL</v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6" t="s">
        <v>1970</v>
      </c>
      <c r="Q199" s="13"/>
      <c r="R199"/>
      <c r="S199" t="str">
        <f t="shared" si="54"/>
        <v>NOT EQUAL</v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6" t="s">
        <v>1971</v>
      </c>
      <c r="Q200" s="13"/>
      <c r="R200"/>
      <c r="S200" t="str">
        <f t="shared" si="54"/>
        <v>NOT EQUAL</v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6" t="s">
        <v>1972</v>
      </c>
      <c r="Q201" s="13"/>
      <c r="R201"/>
      <c r="S201" t="str">
        <f t="shared" ref="S201:S228" si="64">IF(E201=F201,"","NOT EQUAL")</f>
        <v>NOT EQUAL</v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6" t="s">
        <v>1973</v>
      </c>
      <c r="Q202" s="13"/>
      <c r="R202"/>
      <c r="S202" t="str">
        <f t="shared" si="64"/>
        <v>NOT EQUAL</v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6" t="s">
        <v>1974</v>
      </c>
      <c r="Q203" s="13"/>
      <c r="R203"/>
      <c r="S203" t="str">
        <f t="shared" si="64"/>
        <v>NOT EQUAL</v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6" t="s">
        <v>1975</v>
      </c>
      <c r="Q204" s="13"/>
      <c r="R204"/>
      <c r="S204" t="str">
        <f t="shared" si="64"/>
        <v>NOT EQUAL</v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6" t="s">
        <v>1976</v>
      </c>
      <c r="Q205" s="13"/>
      <c r="R205"/>
      <c r="S205" t="str">
        <f t="shared" si="64"/>
        <v>NOT EQUAL</v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6" t="s">
        <v>1977</v>
      </c>
      <c r="Q206" s="13"/>
      <c r="R206"/>
      <c r="S206" t="str">
        <f t="shared" si="64"/>
        <v>NOT EQUAL</v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6" t="s">
        <v>1978</v>
      </c>
      <c r="Q207" s="13"/>
      <c r="R207"/>
      <c r="S207" t="str">
        <f t="shared" si="64"/>
        <v>NOT EQUAL</v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6" t="s">
        <v>1979</v>
      </c>
      <c r="Q208" s="13"/>
      <c r="R208"/>
      <c r="S208" t="str">
        <f t="shared" si="64"/>
        <v>NOT EQUAL</v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6" t="s">
        <v>1984</v>
      </c>
      <c r="Q209" s="13"/>
      <c r="R209"/>
      <c r="S209" t="str">
        <f t="shared" si="64"/>
        <v>NOT EQUAL</v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6" t="s">
        <v>1999</v>
      </c>
      <c r="Q210" s="13"/>
      <c r="R210"/>
      <c r="S210" t="str">
        <f t="shared" si="64"/>
        <v>NOT EQUAL</v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6" t="s">
        <v>2000</v>
      </c>
      <c r="Q211" s="13"/>
      <c r="R211"/>
      <c r="S211" t="str">
        <f t="shared" si="64"/>
        <v>NOT EQUAL</v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6" t="s">
        <v>2007</v>
      </c>
      <c r="Q212" s="13"/>
      <c r="R212"/>
      <c r="S212" t="str">
        <f t="shared" si="64"/>
        <v>NOT EQUAL</v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6" t="s">
        <v>2009</v>
      </c>
      <c r="Q213" s="13"/>
      <c r="R213"/>
      <c r="S213" t="str">
        <f t="shared" si="64"/>
        <v>NOT EQUAL</v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6" t="s">
        <v>2029</v>
      </c>
      <c r="Q214" s="13"/>
      <c r="R214"/>
      <c r="S214" t="str">
        <f t="shared" si="64"/>
        <v>NOT EQUAL</v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6" t="s">
        <v>2050</v>
      </c>
      <c r="Q215" s="13"/>
      <c r="R215"/>
      <c r="S215" t="str">
        <f t="shared" si="64"/>
        <v>NOT EQUAL</v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6" t="s">
        <v>2204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6" t="s">
        <v>3094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6" t="s">
        <v>3095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6" t="s">
        <v>3096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6" t="s">
        <v>3097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6" t="s">
        <v>3098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6" t="s">
        <v>3099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6" t="s">
        <v>3100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6" t="s">
        <v>3101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6" t="s">
        <v>3102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6" t="s">
        <v>3103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6" t="s">
        <v>3104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6" t="s">
        <v>3105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6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6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6" t="s">
        <v>1364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6" t="s">
        <v>1365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3388</v>
      </c>
      <c r="D234" s="48">
        <v>10</v>
      </c>
      <c r="E234" s="53" t="s">
        <v>69</v>
      </c>
      <c r="F234" s="239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6" t="s">
        <v>1460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3642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3642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3388</v>
      </c>
      <c r="D237" s="48">
        <v>20</v>
      </c>
      <c r="E237" s="53" t="s">
        <v>68</v>
      </c>
      <c r="F237" s="238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6" t="s">
        <v>1459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3642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3642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3389</v>
      </c>
      <c r="D240" s="48">
        <v>10</v>
      </c>
      <c r="E240" s="53" t="s">
        <v>252</v>
      </c>
      <c r="F240" s="239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6" t="s">
        <v>1744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3642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3642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3389</v>
      </c>
      <c r="D243" s="48">
        <v>20</v>
      </c>
      <c r="E243" s="53" t="s">
        <v>105</v>
      </c>
      <c r="F243" s="238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6" t="s">
        <v>1528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3642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3642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8">IF(AND(C246=C245,D246=D245),"CAT_DUPL","CAT_FNCT")</f>
        <v>CAT_FNCT</v>
      </c>
      <c r="O246" s="52"/>
      <c r="P246" t="s">
        <v>4230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8"/>
        <v>CAT_FNCT</v>
      </c>
      <c r="O248" s="52"/>
      <c r="P248" t="s">
        <v>4231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8"/>
        <v>CAT_FNCT</v>
      </c>
      <c r="O250" s="52"/>
      <c r="P250" t="s">
        <v>4232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8"/>
        <v>CAT_FNCT</v>
      </c>
      <c r="O252" s="52"/>
      <c r="P252" t="s">
        <v>4233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3390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8"/>
        <v>CAT_FNCT</v>
      </c>
      <c r="O254" s="52"/>
      <c r="P254" s="256" t="s">
        <v>1725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8"/>
        <v>CAT_FNCT</v>
      </c>
      <c r="O255" s="52"/>
      <c r="P255" s="256" t="s">
        <v>1390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8"/>
        <v>CAT_FNCT</v>
      </c>
      <c r="O256" s="52"/>
      <c r="P256" s="256" t="s">
        <v>1391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8"/>
        <v>CAT_FNCT</v>
      </c>
      <c r="O257" s="52"/>
      <c r="P257" s="256" t="s">
        <v>1690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0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6" t="s">
        <v>1395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0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8"/>
        <v>CAT_FNCT</v>
      </c>
      <c r="O259" s="52"/>
      <c r="P259" s="256" t="s">
        <v>1726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8"/>
        <v>CAT_FNCT</v>
      </c>
      <c r="O260" s="52"/>
      <c r="P260" s="256" t="s">
        <v>1410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8"/>
        <v>CAT_FNCT</v>
      </c>
      <c r="O261" s="52"/>
      <c r="P261" s="256" t="s">
        <v>1593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8"/>
        <v>CAT_FNCT</v>
      </c>
      <c r="O262" s="52"/>
      <c r="P262" s="256" t="s">
        <v>1414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8"/>
        <v>CAT_FNCT</v>
      </c>
      <c r="O263" s="52"/>
      <c r="P263" s="256" t="s">
        <v>1594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6" t="s">
        <v>2420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3395</v>
      </c>
      <c r="D266" s="48" t="s">
        <v>153</v>
      </c>
      <c r="E266" s="53" t="s">
        <v>2435</v>
      </c>
      <c r="F266" s="238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9">IF(AND(C266=C265,D266=D265),"CAT_DUPL","CAT_FNCT")</f>
        <v>CAT_FNCT</v>
      </c>
      <c r="O266" s="52"/>
      <c r="P266" s="256" t="s">
        <v>2421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9"/>
        <v>CAT_FNCT</v>
      </c>
      <c r="O268" s="52"/>
      <c r="P268" s="256" t="s">
        <v>1452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9"/>
        <v>CAT_FNCT</v>
      </c>
      <c r="O269" s="52"/>
      <c r="P269" s="256" t="s">
        <v>1600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3397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9"/>
        <v>CAT_FNCT</v>
      </c>
      <c r="O270" s="52"/>
      <c r="P270" s="256" t="s">
        <v>1512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3397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9"/>
        <v>CAT_FNCT</v>
      </c>
      <c r="O271" s="52"/>
      <c r="P271" s="256" t="s">
        <v>1691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3398</v>
      </c>
      <c r="D272" s="48" t="s">
        <v>25</v>
      </c>
      <c r="E272" s="53" t="s">
        <v>109</v>
      </c>
      <c r="F272" s="238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9"/>
        <v>CAT_FNCT</v>
      </c>
      <c r="O272" s="52"/>
      <c r="P272" s="256" t="s">
        <v>1533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3642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3642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3398</v>
      </c>
      <c r="D275" s="48" t="s">
        <v>153</v>
      </c>
      <c r="E275" s="53" t="s">
        <v>220</v>
      </c>
      <c r="F275" s="238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9"/>
        <v>CAT_FNCT</v>
      </c>
      <c r="O275" s="52"/>
      <c r="P275" s="256" t="s">
        <v>1692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3642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3642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9"/>
        <v>CAT_FNCT</v>
      </c>
      <c r="O278" s="52"/>
      <c r="P278" t="s">
        <v>4234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9"/>
        <v>CAT_FNCT</v>
      </c>
      <c r="O280" s="52"/>
      <c r="P280" t="s">
        <v>4235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9"/>
        <v>CAT_FNCT</v>
      </c>
      <c r="O282" s="52"/>
      <c r="P282" t="s">
        <v>4236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9"/>
        <v>CAT_FNCT</v>
      </c>
      <c r="O284" s="52"/>
      <c r="P284" t="s">
        <v>4237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9"/>
        <v>CAT_FNCT</v>
      </c>
      <c r="O286" s="52"/>
      <c r="P286" t="s">
        <v>4238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9"/>
        <v>CAT_FNCT</v>
      </c>
      <c r="O287" s="52"/>
      <c r="P287" t="s">
        <v>4239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9"/>
        <v>CAT_FNCT</v>
      </c>
      <c r="O288" s="52"/>
      <c r="P288" t="s">
        <v>4240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9"/>
        <v>CAT_FNCT</v>
      </c>
      <c r="O289" s="52"/>
      <c r="P289" t="s">
        <v>4241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9"/>
        <v>CAT_FNCT</v>
      </c>
      <c r="O290" s="52"/>
      <c r="P290" s="256" t="s">
        <v>1563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9"/>
        <v>CAT_FNCT</v>
      </c>
      <c r="O291" s="52"/>
      <c r="P291" s="256" t="s">
        <v>1909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9"/>
        <v>CAT_FNCT</v>
      </c>
      <c r="O292" s="52"/>
      <c r="P292" s="256" t="s">
        <v>1564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9"/>
        <v>CAT_FNCT</v>
      </c>
      <c r="O293" s="52"/>
      <c r="P293" s="256" t="s">
        <v>1910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9"/>
        <v>CAT_FNCT</v>
      </c>
      <c r="O294" s="52"/>
      <c r="P294" s="256" t="s">
        <v>1565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9"/>
        <v>CAT_FNCT</v>
      </c>
      <c r="O295" s="52"/>
      <c r="P295" s="256" t="s">
        <v>1911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9"/>
        <v>CAT_FNCT</v>
      </c>
      <c r="O296" s="52"/>
      <c r="P296" s="256" t="s">
        <v>3944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9"/>
        <v>CAT_FNCT</v>
      </c>
      <c r="O298" s="52"/>
      <c r="P298" s="256" t="s">
        <v>3945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9"/>
        <v>CAT_FNCT</v>
      </c>
      <c r="O300" s="52"/>
      <c r="P300" t="s">
        <v>4242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9"/>
        <v>CAT_FNCT</v>
      </c>
      <c r="O301" s="52"/>
      <c r="P301" t="s">
        <v>4243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9"/>
        <v>CAT_FNCT</v>
      </c>
      <c r="O302" s="52"/>
      <c r="P302" s="256" t="s">
        <v>1903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9"/>
        <v>CAT_FNCT</v>
      </c>
      <c r="O303" s="52"/>
      <c r="P303" s="256" t="s">
        <v>1595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9"/>
        <v>CAT_FNCT</v>
      </c>
      <c r="O304" s="52"/>
      <c r="P304" s="256" t="s">
        <v>1601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9"/>
        <v>CAT_FNCT</v>
      </c>
      <c r="O305" s="52"/>
      <c r="P305" s="256" t="s">
        <v>1612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9"/>
        <v>CAT_FNCT</v>
      </c>
      <c r="O306" s="52"/>
      <c r="P306" t="s">
        <v>4244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9"/>
        <v>CAT_FNCT</v>
      </c>
      <c r="O307" s="52"/>
      <c r="P307" t="s">
        <v>4245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3405</v>
      </c>
      <c r="D308" s="48" t="s">
        <v>153</v>
      </c>
      <c r="E308" s="53" t="s">
        <v>161</v>
      </c>
      <c r="F308" s="237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9"/>
        <v>CAT_FNCT</v>
      </c>
      <c r="O308" s="52"/>
      <c r="P308" s="256" t="s">
        <v>1602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3405</v>
      </c>
      <c r="D310" s="48" t="s">
        <v>25</v>
      </c>
      <c r="E310" s="53" t="s">
        <v>297</v>
      </c>
      <c r="F310" s="237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9"/>
        <v>CAT_FNCT</v>
      </c>
      <c r="O310" s="52"/>
      <c r="P310" s="256" t="s">
        <v>1810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9"/>
        <v>CAT_FNCT</v>
      </c>
      <c r="O312" s="52"/>
      <c r="P312" s="256" t="s">
        <v>1603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9"/>
        <v>CAT_FNCT</v>
      </c>
      <c r="O314" s="52"/>
      <c r="P314" s="256" t="s">
        <v>1856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3407</v>
      </c>
      <c r="D316" s="48" t="s">
        <v>153</v>
      </c>
      <c r="E316" s="53" t="s">
        <v>163</v>
      </c>
      <c r="F316" s="237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9"/>
        <v>CAT_FNCT</v>
      </c>
      <c r="O316" s="52"/>
      <c r="P316" s="256" t="s">
        <v>1604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3642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3642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3407</v>
      </c>
      <c r="D319" s="48" t="s">
        <v>25</v>
      </c>
      <c r="E319" s="53" t="s">
        <v>338</v>
      </c>
      <c r="F319" s="237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9"/>
        <v>CAT_FNCT</v>
      </c>
      <c r="O319" s="52"/>
      <c r="P319" s="256" t="s">
        <v>1861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3642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3642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9"/>
        <v>CAT_FNCT</v>
      </c>
      <c r="O322" s="52"/>
      <c r="P322" s="256" t="s">
        <v>1605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9"/>
        <v>CAT_FNCT</v>
      </c>
      <c r="O323" s="52"/>
      <c r="P323" s="256" t="s">
        <v>4187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9"/>
        <v>CAT_FNCT</v>
      </c>
      <c r="O325" s="52"/>
      <c r="P325" s="256" t="s">
        <v>1873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9"/>
        <v>CAT_FNCT</v>
      </c>
      <c r="O326" s="52"/>
      <c r="P326" s="256" t="s">
        <v>4188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9"/>
        <v>CAT_FNCT</v>
      </c>
      <c r="O328" s="52"/>
      <c r="P328" t="s">
        <v>4246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3">IF(AND(C330=C329,D330=D329),"CAT_DUPL","CAT_FNCT")</f>
        <v>CAT_FNCT</v>
      </c>
      <c r="O330" s="52"/>
      <c r="P330" t="s">
        <v>4247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3"/>
        <v>CAT_FNCT</v>
      </c>
      <c r="O332" s="52"/>
      <c r="P332" s="256" t="s">
        <v>1609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3"/>
        <v>CAT_FNCT</v>
      </c>
      <c r="O333" s="52"/>
      <c r="P333" s="256" t="s">
        <v>1718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3"/>
        <v>CAT_FNCT</v>
      </c>
      <c r="O334" s="52"/>
      <c r="P334" s="256" t="s">
        <v>1642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3"/>
        <v>CAT_FNCT</v>
      </c>
      <c r="O335" s="52"/>
      <c r="P335" s="256" t="s">
        <v>1693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3"/>
        <v>CAT_FNCT</v>
      </c>
      <c r="O336" s="52"/>
      <c r="P336" s="256" t="s">
        <v>2440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3"/>
        <v>CAT_FNCT</v>
      </c>
      <c r="O338" s="52"/>
      <c r="P338" s="256" t="s">
        <v>2444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3"/>
        <v>CAT_FNCT</v>
      </c>
      <c r="O340" s="52"/>
      <c r="P340" t="s">
        <v>4248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3"/>
        <v>CAT_FNCT</v>
      </c>
      <c r="O341" s="52"/>
      <c r="P341" t="s">
        <v>4249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3"/>
        <v>CAT_FNCT</v>
      </c>
      <c r="O342" s="52"/>
      <c r="P342" t="s">
        <v>4250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3"/>
        <v>CAT_FNCT</v>
      </c>
      <c r="O343" s="52"/>
      <c r="P343" t="s">
        <v>4251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3"/>
        <v>CAT_FNCT</v>
      </c>
      <c r="O344" s="52"/>
      <c r="P344" s="256" t="s">
        <v>1694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3"/>
        <v>CAT_FNCT</v>
      </c>
      <c r="O345" s="52"/>
      <c r="P345" s="256" t="s">
        <v>1730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7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3"/>
        <v>CAT_FNCT</v>
      </c>
      <c r="O346" s="52"/>
      <c r="P346" t="s">
        <v>4252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3"/>
        <v>CAT_FNCT</v>
      </c>
      <c r="O348" s="52"/>
      <c r="P348" t="s">
        <v>4711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3"/>
        <v>CAT_FNCT</v>
      </c>
      <c r="O349" s="52"/>
      <c r="P349" t="s">
        <v>4253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3"/>
        <v>CAT_FNCT</v>
      </c>
      <c r="O351" s="52"/>
      <c r="P351" t="s">
        <v>4712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3"/>
        <v>CAT_FNCT</v>
      </c>
      <c r="O352" s="52"/>
      <c r="P352" s="256" t="s">
        <v>1695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3413</v>
      </c>
      <c r="D353" s="48" t="s">
        <v>25</v>
      </c>
      <c r="E353" s="53" t="s">
        <v>379</v>
      </c>
      <c r="F353" s="238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3"/>
        <v>CAT_FNCT</v>
      </c>
      <c r="O353" s="52"/>
      <c r="P353" s="256" t="s">
        <v>1937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3"/>
        <v>CAT_FNCT</v>
      </c>
      <c r="O354" s="52"/>
      <c r="P354" s="256" t="s">
        <v>1749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3"/>
        <v>CAT_FNCT</v>
      </c>
      <c r="O355" s="52"/>
      <c r="P355" s="256" t="s">
        <v>1727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3"/>
        <v>CAT_FNCT</v>
      </c>
      <c r="O356" s="52"/>
      <c r="P356" s="256" t="s">
        <v>1728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3"/>
        <v>CAT_FNCT</v>
      </c>
      <c r="O358" s="52"/>
      <c r="P358" s="256" t="s">
        <v>1875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3"/>
        <v>CAT_FNCT</v>
      </c>
      <c r="O360" s="52"/>
      <c r="P360" s="256" t="s">
        <v>1862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3"/>
        <v>CAT_FNCT</v>
      </c>
      <c r="O361" s="52"/>
      <c r="P361" s="256" t="s">
        <v>1939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3"/>
        <v>CAT_FNCT</v>
      </c>
      <c r="O362" s="52"/>
      <c r="P362" t="s">
        <v>4254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3"/>
        <v>CAT_FNCT</v>
      </c>
      <c r="O364" s="52"/>
      <c r="P364" t="s">
        <v>4189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3"/>
        <v>CAT_FNCT</v>
      </c>
      <c r="O365" s="52"/>
      <c r="P365" t="s">
        <v>4255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3"/>
        <v>CAT_FNCT</v>
      </c>
      <c r="O367" s="52"/>
      <c r="P367" t="s">
        <v>4190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3"/>
        <v>CAT_FNCT</v>
      </c>
      <c r="O368" s="52"/>
      <c r="P368" t="s">
        <v>4256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3"/>
        <v>CAT_FNCT</v>
      </c>
      <c r="O369" s="52"/>
      <c r="P369" t="s">
        <v>4257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3"/>
        <v>CAT_FNCT</v>
      </c>
      <c r="O370" s="52"/>
      <c r="P370" s="256" t="s">
        <v>2076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3"/>
        <v>CAT_FNCT</v>
      </c>
      <c r="O372" s="52"/>
      <c r="P372" s="256" t="s">
        <v>4713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3"/>
        <v>CAT_FNCT</v>
      </c>
      <c r="O373" s="52"/>
      <c r="P373" s="256" t="s">
        <v>2077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3"/>
        <v>CAT_FNCT</v>
      </c>
      <c r="O375" s="52"/>
      <c r="P375" s="256" t="s">
        <v>4714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3"/>
        <v>CAT_FNCT</v>
      </c>
      <c r="O376" s="52"/>
      <c r="P376" s="256" t="s">
        <v>2078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3418</v>
      </c>
      <c r="D378" s="48" t="s">
        <v>153</v>
      </c>
      <c r="E378" s="235" t="s">
        <v>888</v>
      </c>
      <c r="F378" s="235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3"/>
        <v>CAT_FNCT</v>
      </c>
      <c r="O378" s="52"/>
      <c r="P378" s="256" t="s">
        <v>2079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3642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3642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3"/>
        <v>CAT_FNCT</v>
      </c>
      <c r="O382" s="52"/>
      <c r="P382" s="256" t="s">
        <v>2100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3"/>
        <v>CAT_FNCT</v>
      </c>
      <c r="O383" s="52"/>
      <c r="P383" s="256" t="s">
        <v>2101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3"/>
        <v>CAT_FNCT</v>
      </c>
      <c r="O384" s="52"/>
      <c r="P384" t="s">
        <v>3898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3"/>
        <v>CAT_FNCT</v>
      </c>
      <c r="O385" s="52"/>
      <c r="P385" t="s">
        <v>3899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3"/>
        <v>CAT_FNCT</v>
      </c>
      <c r="O386" s="52"/>
      <c r="P386" t="s">
        <v>3900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3"/>
        <v>CAT_FNCT</v>
      </c>
      <c r="O387" s="52"/>
      <c r="P387" t="s">
        <v>3901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3"/>
        <v>CAT_FNCT</v>
      </c>
      <c r="O388" s="52"/>
      <c r="P388" t="s">
        <v>3902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3"/>
        <v>CAT_FNCT</v>
      </c>
      <c r="O389" s="52"/>
      <c r="P389" t="s">
        <v>3903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3"/>
        <v>CAT_FNCT</v>
      </c>
      <c r="O390" s="52"/>
      <c r="P390" t="s">
        <v>3904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3"/>
        <v>CAT_FNCT</v>
      </c>
      <c r="O391" s="52"/>
      <c r="P391" t="s">
        <v>3905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3"/>
        <v>CAT_FNCT</v>
      </c>
      <c r="O392" s="52"/>
      <c r="P392" t="s">
        <v>3906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8">IF(AND(C393=C392,D393=D392),"CAT_DUPL","CAT_FNCT")</f>
        <v>CAT_FNCT</v>
      </c>
      <c r="O393" s="52"/>
      <c r="P393" t="s">
        <v>3907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8"/>
        <v>CAT_FNCT</v>
      </c>
      <c r="O394" s="52"/>
      <c r="P394" t="s">
        <v>3910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8"/>
        <v>CAT_DUPL</v>
      </c>
      <c r="P395" t="s">
        <v>3913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3896</v>
      </c>
      <c r="D396" t="s">
        <v>25</v>
      </c>
      <c r="E396" s="272" t="s">
        <v>4112</v>
      </c>
      <c r="F396" s="272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8"/>
        <v>CAT_FNCT</v>
      </c>
      <c r="O396" s="52"/>
      <c r="P396" t="s">
        <v>3911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3896</v>
      </c>
      <c r="D397" t="s">
        <v>25</v>
      </c>
      <c r="E397" s="272" t="s">
        <v>4112</v>
      </c>
      <c r="F397" s="272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8"/>
        <v>CAT_DUPL</v>
      </c>
      <c r="P397" t="s">
        <v>3914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8"/>
        <v>CAT_FNCT</v>
      </c>
      <c r="O398" s="52"/>
      <c r="P398" t="s">
        <v>3908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8"/>
        <v>CAT_FNCT</v>
      </c>
      <c r="O399" s="52"/>
      <c r="P399" t="s">
        <v>3909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8"/>
        <v>CAT_FNCT</v>
      </c>
      <c r="O400" s="52"/>
      <c r="P400" s="256" t="s">
        <v>5215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8"/>
        <v>CAT_FNCT</v>
      </c>
      <c r="O401" s="52"/>
      <c r="P401" s="256" t="s">
        <v>5216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8"/>
        <v>CAT_FNCT</v>
      </c>
      <c r="O402" s="52"/>
      <c r="P402" s="256" t="s">
        <v>5223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8"/>
        <v>CAT_FNCT</v>
      </c>
      <c r="O403" s="52"/>
      <c r="P403" s="256" t="s">
        <v>5224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6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6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6" t="s">
        <v>1509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6" t="s">
        <v>1511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6" t="s">
        <v>1510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6" t="s">
        <v>1530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6" t="s">
        <v>1532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6" t="s">
        <v>1531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6" t="s">
        <v>3110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6" t="s">
        <v>3111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6" t="s">
        <v>3112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6" t="s">
        <v>1409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6" t="s">
        <v>1397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6" t="s">
        <v>1422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6" t="s">
        <v>1807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6" t="s">
        <v>1506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6" t="s">
        <v>1780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6" t="s">
        <v>1781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6" t="s">
        <v>1789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6" t="s">
        <v>1790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6" t="s">
        <v>1834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6" t="s">
        <v>1841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6" t="s">
        <v>1388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6" t="s">
        <v>1620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6" t="s">
        <v>1778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6" t="s">
        <v>1645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6" t="s">
        <v>1646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6" t="s">
        <v>1656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6" t="s">
        <v>2051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6" t="s">
        <v>1812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6" t="s">
        <v>1813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3642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3642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3642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3642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3642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3642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3642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3642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6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6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6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6" t="s">
        <v>988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6" t="s">
        <v>1998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6" t="s">
        <v>1717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6" t="s">
        <v>1990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6" t="s">
        <v>1995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6" t="s">
        <v>1991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2558</v>
      </c>
      <c r="X456" s="54" t="s">
        <v>2155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6" t="s">
        <v>1992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2558</v>
      </c>
      <c r="X457" s="54" t="s">
        <v>2155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6" t="s">
        <v>1996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2558</v>
      </c>
      <c r="X458" s="54" t="s">
        <v>2155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6" t="s">
        <v>1994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2558</v>
      </c>
      <c r="X459" s="54" t="s">
        <v>2155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6" t="s">
        <v>1988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2558</v>
      </c>
      <c r="X460" s="54" t="s">
        <v>2155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6" t="s">
        <v>1987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2558</v>
      </c>
      <c r="X461" s="54" t="s">
        <v>2155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6" t="s">
        <v>1985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2558</v>
      </c>
      <c r="X462" s="54" t="s">
        <v>2155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6" t="s">
        <v>1997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2558</v>
      </c>
      <c r="X463" s="54" t="s">
        <v>2155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6" t="s">
        <v>1989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2558</v>
      </c>
      <c r="X464" s="54" t="s">
        <v>2155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6" t="s">
        <v>1986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2558</v>
      </c>
      <c r="X465" s="54" t="s">
        <v>2155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6" t="s">
        <v>1993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2558</v>
      </c>
      <c r="X466" s="54" t="s">
        <v>2155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7" t="s">
        <v>4333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2558</v>
      </c>
      <c r="X467" s="54" t="s">
        <v>2155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6" t="s">
        <v>2082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2558</v>
      </c>
      <c r="X468" s="54" t="s">
        <v>2155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6" t="s">
        <v>2083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2558</v>
      </c>
      <c r="X469" s="54" t="s">
        <v>2155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6" t="s">
        <v>2084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2558</v>
      </c>
      <c r="X470" s="54" t="s">
        <v>2155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6" t="s">
        <v>2085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2558</v>
      </c>
      <c r="X471" s="54" t="s">
        <v>2155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6" t="s">
        <v>2086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2558</v>
      </c>
      <c r="X472" s="54" t="s">
        <v>2155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6" t="s">
        <v>2087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2558</v>
      </c>
      <c r="X473" s="54" t="s">
        <v>2155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6" t="s">
        <v>2088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2558</v>
      </c>
      <c r="X474" s="54" t="s">
        <v>2155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6" t="s">
        <v>2089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2558</v>
      </c>
      <c r="X475" s="54" t="s">
        <v>2155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6" t="s">
        <v>2090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2558</v>
      </c>
      <c r="X476" s="54" t="s">
        <v>2155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6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6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6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6" t="s">
        <v>2334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8" t="s">
        <v>2335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6" t="s">
        <v>2336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6" t="s">
        <v>2337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6" t="s">
        <v>2338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6" t="s">
        <v>2339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6" t="s">
        <v>2395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6" t="s">
        <v>2340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6" t="s">
        <v>2341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6" t="s">
        <v>2342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6" t="s">
        <v>2343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6" t="s">
        <v>2344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6" t="s">
        <v>2345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6" t="s">
        <v>2346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6" t="s">
        <v>2347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6" t="s">
        <v>2348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6" t="s">
        <v>2349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6" t="s">
        <v>2350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6" t="s">
        <v>2351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6" t="s">
        <v>2352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6" t="s">
        <v>2353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6" t="s">
        <v>2354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6" t="s">
        <v>2355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6" t="s">
        <v>2356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6" t="s">
        <v>2357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6" t="s">
        <v>2358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6" t="s">
        <v>2359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6" t="s">
        <v>2360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6" t="s">
        <v>2396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6" t="s">
        <v>2361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6" t="s">
        <v>2362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6" t="s">
        <v>2363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6" t="s">
        <v>2364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6" t="s">
        <v>2365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6" t="s">
        <v>2366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6" t="s">
        <v>2367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6" t="s">
        <v>2368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6" t="s">
        <v>2369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6" t="s">
        <v>2370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6" t="s">
        <v>2371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6" t="s">
        <v>2543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6" t="s">
        <v>4600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6" t="s">
        <v>4743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6" t="s">
        <v>5451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3642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6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3642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3642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3642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3642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3642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3642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3642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3642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3642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3642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3642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3642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3642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3642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3642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3642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3642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3642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3642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6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6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6" t="s">
        <v>2055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6" t="s">
        <v>2056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6" t="s">
        <v>2057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6" t="s">
        <v>2058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6" t="s">
        <v>2059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6" t="s">
        <v>2060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6" t="s">
        <v>2061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6" t="s">
        <v>2062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6" t="s">
        <v>2063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6" t="s">
        <v>2064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6" t="s">
        <v>2065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6" t="s">
        <v>2066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6" t="s">
        <v>980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6" t="s">
        <v>2718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6" t="s">
        <v>2719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6" t="s">
        <v>2720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6" t="s">
        <v>2721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6" t="s">
        <v>2722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6" t="s">
        <v>2723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6" t="s">
        <v>2724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6" t="s">
        <v>2725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6" t="s">
        <v>2726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6" t="s">
        <v>2727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6" t="s">
        <v>2728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6" t="s">
        <v>2729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6" t="s">
        <v>2730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6" t="s">
        <v>2731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6" t="s">
        <v>2732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6" t="s">
        <v>2733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6" t="s">
        <v>2734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6" t="s">
        <v>2735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6" t="s">
        <v>2736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6" t="s">
        <v>2737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6" t="s">
        <v>2738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6" t="s">
        <v>2739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6" t="s">
        <v>2740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6" t="s">
        <v>2741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6" t="s">
        <v>2742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6" t="s">
        <v>2743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6" t="s">
        <v>2744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6" t="s">
        <v>2745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6" t="s">
        <v>1804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6" t="s">
        <v>2746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6" t="s">
        <v>2747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6" t="s">
        <v>2748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6" t="s">
        <v>2749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6" t="s">
        <v>2750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6" t="s">
        <v>2751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6" t="s">
        <v>2752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6" t="s">
        <v>2753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6" t="s">
        <v>2754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6" t="s">
        <v>2755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6" t="s">
        <v>2756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6" t="s">
        <v>2757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6" t="s">
        <v>2758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6" t="s">
        <v>2759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6" t="s">
        <v>2760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6" t="s">
        <v>2761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6" t="s">
        <v>2762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6" t="s">
        <v>2763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6" t="s">
        <v>2764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6" t="s">
        <v>2765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6" t="s">
        <v>2766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6" t="s">
        <v>2767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6" t="s">
        <v>2768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6" t="s">
        <v>2769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6" t="s">
        <v>2770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6" t="s">
        <v>2771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6" t="s">
        <v>2772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6" t="s">
        <v>2773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6" t="s">
        <v>2774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6" t="s">
        <v>2775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6" t="s">
        <v>2776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6" t="s">
        <v>2777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6" t="s">
        <v>2778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6" t="s">
        <v>2779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6" t="s">
        <v>2780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6" t="s">
        <v>2781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6" t="s">
        <v>2782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6" t="s">
        <v>2783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6" t="s">
        <v>2784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6" t="s">
        <v>2785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6" t="s">
        <v>2786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6" t="s">
        <v>2787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6" t="s">
        <v>2788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6" t="s">
        <v>2789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6" t="s">
        <v>2790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6" t="s">
        <v>2791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6" t="s">
        <v>2792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6" t="s">
        <v>2793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6" t="s">
        <v>2794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6" t="s">
        <v>1980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6" t="s">
        <v>2795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6" t="s">
        <v>1982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6" t="s">
        <v>2796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6" t="s">
        <v>2797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6" t="s">
        <v>2798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6" t="s">
        <v>2799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6" t="s">
        <v>2800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6" t="s">
        <v>2801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6" t="s">
        <v>2802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6" t="s">
        <v>2803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6" t="s">
        <v>2805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6" t="s">
        <v>2806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6" t="s">
        <v>2807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6" t="s">
        <v>1966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6" t="s">
        <v>2809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6" t="s">
        <v>2810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6" t="s">
        <v>2812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6" t="s">
        <v>2813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6" t="s">
        <v>2816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6" t="s">
        <v>2817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6" t="s">
        <v>2818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6" t="s">
        <v>2819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6" t="s">
        <v>2820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6" t="s">
        <v>2821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6" t="s">
        <v>2822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6" t="s">
        <v>1981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6" t="s">
        <v>2824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6" t="s">
        <v>1983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6" t="s">
        <v>2826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6" t="s">
        <v>2827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6" t="s">
        <v>2829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6" t="s">
        <v>2831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6" t="s">
        <v>2832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6" t="s">
        <v>2833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6" t="s">
        <v>2834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3643</v>
      </c>
      <c r="D678" s="215" t="s">
        <v>2804</v>
      </c>
      <c r="E678" s="216" t="s">
        <v>506</v>
      </c>
      <c r="F678" s="216" t="s">
        <v>531</v>
      </c>
      <c r="G678" s="217">
        <v>0</v>
      </c>
      <c r="H678" s="217">
        <v>0</v>
      </c>
      <c r="I678" s="216" t="s">
        <v>1</v>
      </c>
      <c r="J678" s="216" t="s">
        <v>1348</v>
      </c>
      <c r="K678" s="218" t="s">
        <v>3656</v>
      </c>
      <c r="L678" s="219" t="s">
        <v>4614</v>
      </c>
      <c r="M678" s="219" t="s">
        <v>4672</v>
      </c>
      <c r="N678" s="52" t="s">
        <v>2155</v>
      </c>
      <c r="O678" s="220"/>
      <c r="P678" s="259" t="s">
        <v>2804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2155</v>
      </c>
      <c r="X678" s="222" t="s">
        <v>2155</v>
      </c>
      <c r="Y678" s="222" t="s">
        <v>2155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3643</v>
      </c>
      <c r="D679" s="203" t="s">
        <v>2808</v>
      </c>
      <c r="E679" s="204" t="s">
        <v>506</v>
      </c>
      <c r="F679" s="204" t="s">
        <v>535</v>
      </c>
      <c r="G679" s="205">
        <v>0</v>
      </c>
      <c r="H679" s="205">
        <v>0</v>
      </c>
      <c r="I679" s="204" t="s">
        <v>1</v>
      </c>
      <c r="J679" s="204" t="s">
        <v>1348</v>
      </c>
      <c r="K679" s="206" t="s">
        <v>3656</v>
      </c>
      <c r="L679" s="207" t="s">
        <v>4614</v>
      </c>
      <c r="M679" s="207" t="s">
        <v>4672</v>
      </c>
      <c r="N679" s="52" t="s">
        <v>2155</v>
      </c>
      <c r="O679" s="208"/>
      <c r="P679" s="257" t="s">
        <v>2808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2155</v>
      </c>
      <c r="X679" s="73" t="s">
        <v>2155</v>
      </c>
      <c r="Y679" s="73" t="s">
        <v>2155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3643</v>
      </c>
      <c r="D680" s="203" t="s">
        <v>2811</v>
      </c>
      <c r="E680" s="204" t="s">
        <v>506</v>
      </c>
      <c r="F680" s="204" t="s">
        <v>538</v>
      </c>
      <c r="G680" s="205">
        <v>0</v>
      </c>
      <c r="H680" s="205">
        <v>0</v>
      </c>
      <c r="I680" s="204" t="s">
        <v>1</v>
      </c>
      <c r="J680" s="204" t="s">
        <v>1348</v>
      </c>
      <c r="K680" s="206" t="s">
        <v>3656</v>
      </c>
      <c r="L680" s="207" t="s">
        <v>4614</v>
      </c>
      <c r="M680" s="207" t="s">
        <v>4672</v>
      </c>
      <c r="N680" s="52" t="s">
        <v>2155</v>
      </c>
      <c r="O680" s="208"/>
      <c r="P680" s="257" t="s">
        <v>2811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2155</v>
      </c>
      <c r="X680" s="73" t="s">
        <v>2155</v>
      </c>
      <c r="Y680" s="73" t="s">
        <v>2155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3643</v>
      </c>
      <c r="D681" s="203" t="s">
        <v>2814</v>
      </c>
      <c r="E681" s="204" t="s">
        <v>506</v>
      </c>
      <c r="F681" s="206" t="s">
        <v>541</v>
      </c>
      <c r="G681" s="211">
        <v>0</v>
      </c>
      <c r="H681" s="211">
        <v>0</v>
      </c>
      <c r="I681" s="204" t="s">
        <v>1</v>
      </c>
      <c r="J681" s="204" t="s">
        <v>1348</v>
      </c>
      <c r="K681" s="206" t="s">
        <v>3656</v>
      </c>
      <c r="L681" s="207" t="s">
        <v>4614</v>
      </c>
      <c r="M681" s="207" t="s">
        <v>4672</v>
      </c>
      <c r="N681" s="52" t="s">
        <v>2155</v>
      </c>
      <c r="P681" s="257" t="s">
        <v>2814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2155</v>
      </c>
      <c r="X681" s="116" t="s">
        <v>2155</v>
      </c>
      <c r="Y681" s="116" t="s">
        <v>2155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3643</v>
      </c>
      <c r="D682" s="203" t="s">
        <v>2815</v>
      </c>
      <c r="E682" s="204" t="s">
        <v>506</v>
      </c>
      <c r="F682" s="204" t="s">
        <v>542</v>
      </c>
      <c r="G682" s="205">
        <v>0</v>
      </c>
      <c r="H682" s="205">
        <v>0</v>
      </c>
      <c r="I682" s="204" t="s">
        <v>1</v>
      </c>
      <c r="J682" s="204" t="s">
        <v>1348</v>
      </c>
      <c r="K682" s="206" t="s">
        <v>3656</v>
      </c>
      <c r="L682" s="207" t="s">
        <v>4614</v>
      </c>
      <c r="M682" s="207" t="s">
        <v>4672</v>
      </c>
      <c r="N682" s="52" t="s">
        <v>2155</v>
      </c>
      <c r="O682" s="208"/>
      <c r="P682" s="257" t="s">
        <v>2815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2155</v>
      </c>
      <c r="X682" s="73" t="s">
        <v>2155</v>
      </c>
      <c r="Y682" s="73" t="s">
        <v>2155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3643</v>
      </c>
      <c r="D683" s="203" t="s">
        <v>2823</v>
      </c>
      <c r="E683" s="204" t="s">
        <v>506</v>
      </c>
      <c r="F683" s="204" t="s">
        <v>550</v>
      </c>
      <c r="G683" s="205">
        <v>0</v>
      </c>
      <c r="H683" s="205">
        <v>0</v>
      </c>
      <c r="I683" s="204" t="s">
        <v>1</v>
      </c>
      <c r="J683" s="204" t="s">
        <v>1348</v>
      </c>
      <c r="K683" s="206" t="s">
        <v>3656</v>
      </c>
      <c r="L683" s="207" t="s">
        <v>4614</v>
      </c>
      <c r="M683" s="207" t="s">
        <v>4672</v>
      </c>
      <c r="N683" s="52" t="s">
        <v>2155</v>
      </c>
      <c r="O683" s="208"/>
      <c r="P683" s="257" t="s">
        <v>2823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2155</v>
      </c>
      <c r="X683" s="73" t="s">
        <v>2155</v>
      </c>
      <c r="Y683" s="73" t="s">
        <v>2155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3643</v>
      </c>
      <c r="D684" s="203" t="s">
        <v>2825</v>
      </c>
      <c r="E684" s="204" t="s">
        <v>506</v>
      </c>
      <c r="F684" s="204" t="s">
        <v>553</v>
      </c>
      <c r="G684" s="205">
        <v>0</v>
      </c>
      <c r="H684" s="205">
        <v>0</v>
      </c>
      <c r="I684" s="204" t="s">
        <v>1</v>
      </c>
      <c r="J684" s="204" t="s">
        <v>1348</v>
      </c>
      <c r="K684" s="206" t="s">
        <v>3656</v>
      </c>
      <c r="L684" s="207" t="s">
        <v>4614</v>
      </c>
      <c r="M684" s="207" t="s">
        <v>4672</v>
      </c>
      <c r="N684" s="52" t="s">
        <v>2155</v>
      </c>
      <c r="O684" s="208"/>
      <c r="P684" s="257" t="s">
        <v>2825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2155</v>
      </c>
      <c r="X684" s="73" t="s">
        <v>2155</v>
      </c>
      <c r="Y684" s="73" t="s">
        <v>2155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3643</v>
      </c>
      <c r="D685" s="203" t="s">
        <v>2828</v>
      </c>
      <c r="E685" s="204" t="s">
        <v>506</v>
      </c>
      <c r="F685" s="204" t="s">
        <v>556</v>
      </c>
      <c r="G685" s="205">
        <v>0</v>
      </c>
      <c r="H685" s="205">
        <v>0</v>
      </c>
      <c r="I685" s="204" t="s">
        <v>1</v>
      </c>
      <c r="J685" s="204" t="s">
        <v>1348</v>
      </c>
      <c r="K685" s="206" t="s">
        <v>3656</v>
      </c>
      <c r="L685" s="207" t="s">
        <v>4614</v>
      </c>
      <c r="M685" s="207" t="s">
        <v>4672</v>
      </c>
      <c r="N685" s="52" t="s">
        <v>2155</v>
      </c>
      <c r="O685" s="208"/>
      <c r="P685" s="257" t="s">
        <v>2828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2155</v>
      </c>
      <c r="X685" s="73" t="s">
        <v>2155</v>
      </c>
      <c r="Y685" s="73" t="s">
        <v>2155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3643</v>
      </c>
      <c r="D686" s="203" t="s">
        <v>2830</v>
      </c>
      <c r="E686" s="204" t="s">
        <v>506</v>
      </c>
      <c r="F686" s="204" t="s">
        <v>558</v>
      </c>
      <c r="G686" s="205">
        <v>0</v>
      </c>
      <c r="H686" s="205">
        <v>0</v>
      </c>
      <c r="I686" s="204" t="s">
        <v>1</v>
      </c>
      <c r="J686" s="204" t="s">
        <v>1348</v>
      </c>
      <c r="K686" s="206" t="s">
        <v>3656</v>
      </c>
      <c r="L686" s="207" t="s">
        <v>4614</v>
      </c>
      <c r="M686" s="207" t="s">
        <v>4672</v>
      </c>
      <c r="N686" s="52" t="s">
        <v>2155</v>
      </c>
      <c r="O686" s="208"/>
      <c r="P686" s="257" t="s">
        <v>2830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2155</v>
      </c>
      <c r="X686" s="73" t="s">
        <v>2155</v>
      </c>
      <c r="Y686" s="73" t="s">
        <v>2155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3643</v>
      </c>
      <c r="D687" s="203" t="s">
        <v>2835</v>
      </c>
      <c r="E687" s="204" t="s">
        <v>506</v>
      </c>
      <c r="F687" s="204" t="s">
        <v>562</v>
      </c>
      <c r="G687" s="205">
        <v>0</v>
      </c>
      <c r="H687" s="205">
        <v>0</v>
      </c>
      <c r="I687" s="204" t="s">
        <v>1</v>
      </c>
      <c r="J687" s="204" t="s">
        <v>1348</v>
      </c>
      <c r="K687" s="206" t="s">
        <v>3656</v>
      </c>
      <c r="L687" s="207" t="s">
        <v>4614</v>
      </c>
      <c r="M687" s="207" t="s">
        <v>4672</v>
      </c>
      <c r="N687" s="52" t="s">
        <v>2155</v>
      </c>
      <c r="O687" s="208"/>
      <c r="P687" s="257" t="s">
        <v>2835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2155</v>
      </c>
      <c r="X687" s="73" t="s">
        <v>2155</v>
      </c>
      <c r="Y687" s="73" t="s">
        <v>2155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6" t="s">
        <v>2836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6" t="s">
        <v>2837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6" t="s">
        <v>2838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6" t="s">
        <v>2839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6" t="s">
        <v>2840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6" t="s">
        <v>2841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6" t="s">
        <v>2842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6" t="s">
        <v>2843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6" t="s">
        <v>2844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6" t="s">
        <v>2845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6" t="s">
        <v>2846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6" t="s">
        <v>2847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6" t="s">
        <v>2848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6" t="s">
        <v>2849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6" t="s">
        <v>2850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6" t="s">
        <v>2851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6" t="s">
        <v>2852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6" t="s">
        <v>2853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6" t="s">
        <v>2854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6" t="s">
        <v>2855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6" t="s">
        <v>2856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6" t="s">
        <v>2857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6" t="s">
        <v>2858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6" t="s">
        <v>2859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6" t="s">
        <v>2860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6" t="s">
        <v>2861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6" t="s">
        <v>2862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6" t="s">
        <v>2863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6" t="s">
        <v>2864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6" t="s">
        <v>2865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6" t="s">
        <v>2866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6" t="s">
        <v>2867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6" t="s">
        <v>2868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6" t="s">
        <v>2869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6" t="s">
        <v>2870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6" t="s">
        <v>2871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6" t="s">
        <v>2872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6" t="s">
        <v>2873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6" t="s">
        <v>2874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6" t="s">
        <v>2875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6" t="s">
        <v>2876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6" t="s">
        <v>2877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6" t="s">
        <v>2878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6" t="s">
        <v>2879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6" t="s">
        <v>2880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6" t="s">
        <v>2881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6" t="s">
        <v>2882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6" t="s">
        <v>2883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6" t="s">
        <v>2884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6" t="s">
        <v>2885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6" t="s">
        <v>2886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6" t="s">
        <v>2887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6" t="s">
        <v>2888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6" t="s">
        <v>2889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6" t="s">
        <v>2890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6" t="s">
        <v>2891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6" t="s">
        <v>2892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6" t="s">
        <v>2893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6" t="s">
        <v>2894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6" t="s">
        <v>2895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6" t="s">
        <v>2896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6" t="s">
        <v>2897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6" t="s">
        <v>2898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6" t="s">
        <v>2899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6" t="s">
        <v>2900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6" t="s">
        <v>2901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6" t="s">
        <v>2902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6" t="s">
        <v>2903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6" t="s">
        <v>2904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6" t="s">
        <v>2905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6" t="s">
        <v>2906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6" t="s">
        <v>2907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6" t="s">
        <v>2908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6" t="s">
        <v>2909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6" t="s">
        <v>2910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6" t="s">
        <v>2911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6" t="s">
        <v>2912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6" t="s">
        <v>2913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6" t="s">
        <v>2914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6" t="s">
        <v>2915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6" t="s">
        <v>2916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6" t="s">
        <v>2917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6" t="s">
        <v>2918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6" t="s">
        <v>2919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6" t="s">
        <v>2920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6" t="s">
        <v>2921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6" t="s">
        <v>2922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6" t="s">
        <v>2923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6" t="s">
        <v>2924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6" t="s">
        <v>2925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6" t="s">
        <v>2926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6" t="s">
        <v>2927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6" t="s">
        <v>2928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6" t="s">
        <v>2929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6" t="s">
        <v>2930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6" t="s">
        <v>2931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6" t="s">
        <v>2932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6" t="s">
        <v>2933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6" t="s">
        <v>2934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6" t="s">
        <v>2935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6" t="s">
        <v>2936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6" t="s">
        <v>2937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6" t="s">
        <v>2938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6" t="s">
        <v>2939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6" t="s">
        <v>2940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6" t="s">
        <v>2941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6" t="s">
        <v>2942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6" t="s">
        <v>2943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6" t="s">
        <v>2944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6" t="s">
        <v>2945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6" t="s">
        <v>2946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6" t="s">
        <v>2947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6" t="s">
        <v>2948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6" t="s">
        <v>2949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6" t="s">
        <v>2950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6" t="s">
        <v>2951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6" t="s">
        <v>2952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6" t="s">
        <v>2953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6" t="s">
        <v>2954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6" t="s">
        <v>2955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6" t="s">
        <v>2956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6" t="s">
        <v>2957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6" t="s">
        <v>2958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6" t="s">
        <v>2959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6" t="s">
        <v>2960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6" t="s">
        <v>2961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6" t="s">
        <v>2962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6" t="s">
        <v>2963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6" t="s">
        <v>2964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6" t="s">
        <v>2965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6" t="s">
        <v>2966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6" t="s">
        <v>2967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6" t="s">
        <v>2968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6" t="s">
        <v>2969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6" t="s">
        <v>2970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6" t="s">
        <v>2971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6" t="s">
        <v>2972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6" t="s">
        <v>2973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6" t="s">
        <v>2974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6" t="s">
        <v>2975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6" t="s">
        <v>2976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6" t="s">
        <v>2977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6" t="s">
        <v>2986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6" t="s">
        <v>2987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6" t="s">
        <v>2988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6" t="s">
        <v>2989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6" t="s">
        <v>2990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6" t="s">
        <v>2991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6" t="s">
        <v>2992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6" t="s">
        <v>2993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6" t="s">
        <v>2994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6" t="s">
        <v>2995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6" t="s">
        <v>2996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6" t="s">
        <v>2997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6" t="s">
        <v>2998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6" t="s">
        <v>2999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6" t="s">
        <v>3000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6" t="s">
        <v>3001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6" t="s">
        <v>3002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6" t="s">
        <v>3003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6" t="s">
        <v>3004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6" t="s">
        <v>3005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6" t="s">
        <v>3006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6" t="s">
        <v>3007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6" t="s">
        <v>3008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6" t="s">
        <v>3009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6" t="s">
        <v>3010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6" t="s">
        <v>3011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6" t="s">
        <v>3012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6" t="s">
        <v>3013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6" t="s">
        <v>3014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6" t="s">
        <v>3015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6" t="s">
        <v>3016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6" t="s">
        <v>3017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6" t="s">
        <v>3018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6" t="s">
        <v>3196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6" t="s">
        <v>3019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6" t="s">
        <v>3020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6" t="s">
        <v>3021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6" t="s">
        <v>3197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6" t="s">
        <v>3022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6" t="s">
        <v>1716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6" t="s">
        <v>3198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6" t="s">
        <v>3023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6" t="s">
        <v>3199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6" t="s">
        <v>1465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6" t="s">
        <v>3024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6" t="s">
        <v>3200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6" t="s">
        <v>3201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6" t="s">
        <v>3025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6" t="s">
        <v>3202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6" t="s">
        <v>1451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6" t="s">
        <v>3203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6" t="s">
        <v>3026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6" t="s">
        <v>3027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6" t="s">
        <v>3028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6" t="s">
        <v>3029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6" t="s">
        <v>3030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6" t="s">
        <v>3031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6" t="s">
        <v>3032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6" t="s">
        <v>3033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6" t="s">
        <v>3034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6" t="s">
        <v>3035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6" t="s">
        <v>3036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6" t="s">
        <v>3204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6" t="s">
        <v>3205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6" t="s">
        <v>3206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6" t="s">
        <v>3207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6" t="s">
        <v>3208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6" t="s">
        <v>3209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6" t="s">
        <v>3210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6" t="s">
        <v>3211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6" t="s">
        <v>3212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6" t="s">
        <v>3213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6" t="s">
        <v>3214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6" t="s">
        <v>3215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6" t="s">
        <v>3216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6" t="s">
        <v>3217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6" t="s">
        <v>3218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6" t="s">
        <v>3219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6" t="s">
        <v>4791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6" t="s">
        <v>3037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6" t="s">
        <v>3038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6" t="s">
        <v>3220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6" t="s">
        <v>3039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6" t="s">
        <v>3221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6" t="s">
        <v>3222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6" t="s">
        <v>3040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6" t="s">
        <v>3041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6" t="s">
        <v>3042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6" t="s">
        <v>3043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6" t="s">
        <v>3044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6" t="s">
        <v>3045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6" t="s">
        <v>3223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6" t="s">
        <v>3224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6" t="s">
        <v>3225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6" t="s">
        <v>3226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6" t="s">
        <v>3227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6" t="s">
        <v>3228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6" t="s">
        <v>3229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6" t="s">
        <v>3230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6" t="s">
        <v>3231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6" t="s">
        <v>3232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6" t="s">
        <v>3233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6" t="s">
        <v>3046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6" t="s">
        <v>3234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6" t="s">
        <v>3235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6" t="s">
        <v>3236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6" t="s">
        <v>3237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6" t="s">
        <v>3238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6" t="s">
        <v>3239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6" t="s">
        <v>4792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6" t="s">
        <v>3240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6" t="s">
        <v>3241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6" t="s">
        <v>3242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6" t="s">
        <v>3047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6" t="s">
        <v>3048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6" t="s">
        <v>3049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6" t="s">
        <v>3050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6" t="s">
        <v>3243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6" t="s">
        <v>3051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6" t="s">
        <v>3052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3642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6" t="s">
        <v>3053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6" t="s">
        <v>3244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6" t="s">
        <v>3245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6" t="s">
        <v>3246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6" t="s">
        <v>3247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6" t="s">
        <v>1380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6" t="s">
        <v>1721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6" t="s">
        <v>3248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6" t="s">
        <v>3249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6" t="s">
        <v>3054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6" t="s">
        <v>3250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6" t="s">
        <v>3251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6" t="s">
        <v>3252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6" t="s">
        <v>3253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6" t="s">
        <v>4616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6" t="s">
        <v>3254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6" t="s">
        <v>3055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6" t="s">
        <v>3056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6" t="s">
        <v>3057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6" t="s">
        <v>3058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6" t="s">
        <v>3059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6" t="s">
        <v>3255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6" t="s">
        <v>3060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6" t="s">
        <v>3061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6" t="s">
        <v>3256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6" t="s">
        <v>3257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6" t="s">
        <v>3062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6" t="s">
        <v>3258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6" t="s">
        <v>3063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6" t="s">
        <v>1915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6" t="s">
        <v>1700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6" t="s">
        <v>1710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6" t="s">
        <v>3064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6" t="s">
        <v>3065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6" t="s">
        <v>3066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6" t="s">
        <v>3259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6" t="s">
        <v>3260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6" t="s">
        <v>3261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6" t="s">
        <v>3262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6" t="s">
        <v>3263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6" t="s">
        <v>3264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6" t="s">
        <v>3265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6" t="s">
        <v>3266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6" t="s">
        <v>3267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6" t="s">
        <v>3268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6" t="s">
        <v>3269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6" t="s">
        <v>3270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6" t="s">
        <v>3271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6" t="s">
        <v>3067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6" t="s">
        <v>3068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6" t="s">
        <v>3069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6" t="s">
        <v>3272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6" t="s">
        <v>3273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6" t="s">
        <v>3070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6" t="s">
        <v>2019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6" t="s">
        <v>981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6" t="s">
        <v>982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6" t="s">
        <v>983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6" t="s">
        <v>984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6" t="s">
        <v>985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6" t="s">
        <v>986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6" t="s">
        <v>2067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6" t="s">
        <v>2068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6" t="s">
        <v>987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6" t="s">
        <v>2091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6" t="s">
        <v>4391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6" t="s">
        <v>4392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6" t="s">
        <v>4567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6" t="s">
        <v>4580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6" t="s">
        <v>4581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6" t="s">
        <v>4571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6" t="s">
        <v>4587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6" t="s">
        <v>4610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6" t="s">
        <v>4585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6" t="s">
        <v>4617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6" t="s">
        <v>4718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6" t="s">
        <v>3178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6" t="s">
        <v>3179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6" t="s">
        <v>2982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6" t="s">
        <v>2983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6" t="s">
        <v>2984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6" t="s">
        <v>3180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6" t="s">
        <v>3181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6" t="s">
        <v>3182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6" t="s">
        <v>3183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6" t="s">
        <v>3184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6" t="s">
        <v>3185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6" t="s">
        <v>3186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6" t="s">
        <v>3187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6" t="s">
        <v>3188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6" t="s">
        <v>3189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6" t="s">
        <v>4793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6" t="s">
        <v>4794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6" t="s">
        <v>4795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6" t="s">
        <v>4796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6" t="s">
        <v>4797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6" t="s">
        <v>4798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6" t="s">
        <v>4799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6" t="s">
        <v>4800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6" t="s">
        <v>4801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6" t="s">
        <v>4802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6" t="s">
        <v>4803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6" t="s">
        <v>4804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6" t="s">
        <v>4805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6" t="s">
        <v>4806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6" t="s">
        <v>4807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6" t="s">
        <v>4808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6" t="s">
        <v>4809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6" t="s">
        <v>4810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6" t="s">
        <v>4811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6" t="s">
        <v>2985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6" t="s">
        <v>4812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6" t="s">
        <v>4813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6" t="s">
        <v>4814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6" t="s">
        <v>4815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6" t="s">
        <v>4816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6" t="s">
        <v>4817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6" t="s">
        <v>3190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6" t="s">
        <v>4818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6" t="s">
        <v>4819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6" t="s">
        <v>4820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6" t="s">
        <v>4821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6" t="s">
        <v>3191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6" t="s">
        <v>3192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6" t="s">
        <v>3193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6" t="s">
        <v>4822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6" t="s">
        <v>4823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6" t="s">
        <v>4824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6" t="s">
        <v>4825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6" t="s">
        <v>4826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6" t="s">
        <v>4827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6" t="s">
        <v>4828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6" t="s">
        <v>4829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6" t="s">
        <v>4830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6" t="s">
        <v>3194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6" t="s">
        <v>4831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6" t="s">
        <v>4832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6" t="s">
        <v>4833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6" t="s">
        <v>4834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6" t="s">
        <v>4835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6" t="s">
        <v>3195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6" t="s">
        <v>4836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6" t="s">
        <v>4837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6" t="s">
        <v>3113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6" t="s">
        <v>3114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6" t="s">
        <v>3115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6" t="s">
        <v>2978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6" t="s">
        <v>2979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6" t="s">
        <v>3116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6" t="s">
        <v>3117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6" t="s">
        <v>2980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6" t="s">
        <v>3128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6" t="s">
        <v>2981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6" t="s">
        <v>3118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6" t="s">
        <v>3119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6" t="s">
        <v>3120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6" t="s">
        <v>3121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6" t="s">
        <v>3122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6" t="s">
        <v>3123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6" t="s">
        <v>3124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6" t="s">
        <v>3125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6" t="s">
        <v>3126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6" t="s">
        <v>3127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6" t="s">
        <v>3129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6" t="s">
        <v>3130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6" t="s">
        <v>3131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6" t="s">
        <v>3132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6" t="s">
        <v>3133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6" t="s">
        <v>3134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6" t="s">
        <v>3135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6" t="s">
        <v>3136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6" t="s">
        <v>3137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6" t="s">
        <v>3138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6" t="s">
        <v>3139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6" t="s">
        <v>3140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6" t="s">
        <v>3141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6" t="s">
        <v>3142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6" t="s">
        <v>3143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6" t="s">
        <v>3144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6" t="s">
        <v>3145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6" t="s">
        <v>3146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6" t="s">
        <v>3147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6" t="s">
        <v>3148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6" t="s">
        <v>3149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6" t="s">
        <v>3150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6" t="s">
        <v>3151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6" t="s">
        <v>3152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6" t="s">
        <v>3153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6" t="s">
        <v>3154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6" t="s">
        <v>3155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6" t="s">
        <v>3156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6" t="s">
        <v>3157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6" t="s">
        <v>3158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6" t="s">
        <v>3159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6" t="s">
        <v>4838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6" t="s">
        <v>4839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6" t="s">
        <v>3160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6" t="s">
        <v>3161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6" t="s">
        <v>3162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6" t="s">
        <v>3163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6" t="s">
        <v>3164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6" t="s">
        <v>3165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6" t="s">
        <v>3166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6" t="s">
        <v>3167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6" t="s">
        <v>3168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6" t="s">
        <v>3169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6" t="s">
        <v>4840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6" t="s">
        <v>3170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6" t="s">
        <v>3171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6" t="s">
        <v>3172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6" t="s">
        <v>3173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6" t="s">
        <v>3174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6" t="s">
        <v>3175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6" t="s">
        <v>3176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6" t="s">
        <v>3177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3465</v>
      </c>
      <c r="D1166" s="279" t="s">
        <v>5308</v>
      </c>
      <c r="E1166" s="237" t="s">
        <v>4126</v>
      </c>
      <c r="F1166" s="237" t="s">
        <v>4126</v>
      </c>
      <c r="G1166" s="280">
        <v>0</v>
      </c>
      <c r="H1166" s="280">
        <v>0</v>
      </c>
      <c r="I1166" s="237" t="s">
        <v>1</v>
      </c>
      <c r="J1166" s="237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2571</v>
      </c>
      <c r="X1166" s="166" t="s">
        <v>2500</v>
      </c>
      <c r="Y1166" s="166" t="s">
        <v>2155</v>
      </c>
      <c r="Z1166" s="281" t="str">
        <f t="shared" si="265"/>
        <v>"DELITM"</v>
      </c>
      <c r="AA1166" s="281" t="str">
        <f t="shared" si="266"/>
        <v>DELITM</v>
      </c>
      <c r="AB1166" s="282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5309</v>
      </c>
      <c r="D1167" s="279" t="s">
        <v>5308</v>
      </c>
      <c r="E1167" s="237" t="s">
        <v>4126</v>
      </c>
      <c r="F1167" s="237" t="s">
        <v>4126</v>
      </c>
      <c r="G1167" s="280">
        <v>0</v>
      </c>
      <c r="H1167" s="280">
        <v>0</v>
      </c>
      <c r="I1167" s="237" t="s">
        <v>1</v>
      </c>
      <c r="J1167" s="237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2571</v>
      </c>
      <c r="X1167" s="166" t="s">
        <v>2500</v>
      </c>
      <c r="Y1167" s="166" t="s">
        <v>2155</v>
      </c>
      <c r="Z1167" s="281" t="str">
        <f t="shared" si="265"/>
        <v>"DELITM"</v>
      </c>
      <c r="AA1167" s="281" t="str">
        <f t="shared" si="266"/>
        <v>DELITM</v>
      </c>
      <c r="AB1167" s="282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3642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3642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3642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3642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3642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3642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3642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3642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3642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3642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3642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3642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3642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3642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3642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3642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3642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3642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3642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3642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3642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3642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3642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3642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3642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3642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3642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3642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3642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3642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3642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6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6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6" t="s">
        <v>3850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6" t="s">
        <v>3851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6" t="s">
        <v>3852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6" t="s">
        <v>3853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6" t="s">
        <v>3854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6" t="s">
        <v>3855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6" t="s">
        <v>3856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6" t="s">
        <v>3857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6" t="s">
        <v>3858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6" t="s">
        <v>3859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6" t="s">
        <v>3860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6" t="s">
        <v>3861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6" t="s">
        <v>3863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6" t="s">
        <v>3864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6" t="s">
        <v>3865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6" t="s">
        <v>3866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6" t="s">
        <v>3867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6" t="s">
        <v>3868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6" t="s">
        <v>3869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6" t="s">
        <v>3870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6" t="s">
        <v>3871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6" t="s">
        <v>3872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6" t="s">
        <v>3873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6" t="s">
        <v>3874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6" t="s">
        <v>3875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6" t="s">
        <v>3876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6" t="s">
        <v>3862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6" t="s">
        <v>3877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6" t="s">
        <v>3878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6" t="s">
        <v>3879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6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6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6" t="s">
        <v>1405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7" t="s">
        <v>1402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7" t="s">
        <v>1401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6" t="s">
        <v>1403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6" t="s">
        <v>1404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6" t="s">
        <v>1421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7" t="s">
        <v>1418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7" t="s">
        <v>1417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6" t="s">
        <v>1419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6" t="s">
        <v>1420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6" t="s">
        <v>1500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7" t="s">
        <v>1497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7" t="s">
        <v>1496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6" t="s">
        <v>1498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6" t="s">
        <v>1499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6" t="s">
        <v>1536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6" t="s">
        <v>1524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7" t="s">
        <v>1526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7" t="s">
        <v>1525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6" t="s">
        <v>1527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6" t="s">
        <v>1554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7" t="s">
        <v>1551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7" t="s">
        <v>1550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6" t="s">
        <v>1552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6" t="s">
        <v>1553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6" t="s">
        <v>1570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7" t="s">
        <v>1567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7" t="s">
        <v>1566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6" t="s">
        <v>1568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6" t="s">
        <v>1569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6" t="s">
        <v>1619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7" t="s">
        <v>1616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7" t="s">
        <v>1615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6" t="s">
        <v>1617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6" t="s">
        <v>1618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6" t="s">
        <v>1638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7" t="s">
        <v>1635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7" t="s">
        <v>1634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6" t="s">
        <v>1636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6" t="s">
        <v>1637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6" t="s">
        <v>1706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7" t="s">
        <v>1703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7" t="s">
        <v>1702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6" t="s">
        <v>1704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6" t="s">
        <v>1705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6" t="s">
        <v>1715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7" t="s">
        <v>1712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7" t="s">
        <v>1711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6" t="s">
        <v>1713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6" t="s">
        <v>1714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6" t="s">
        <v>1741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7" t="s">
        <v>1738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7" t="s">
        <v>1737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6" t="s">
        <v>1739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6" t="s">
        <v>1740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6" t="s">
        <v>1884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6" t="s">
        <v>1878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7" t="s">
        <v>1880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7" t="s">
        <v>1879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6" t="s">
        <v>1881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6" t="s">
        <v>1901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7" t="s">
        <v>1898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7" t="s">
        <v>1897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6" t="s">
        <v>1899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6" t="s">
        <v>1900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6" t="s">
        <v>2006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7" t="s">
        <v>2003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7" t="s">
        <v>2002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6" t="s">
        <v>2004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6" t="s">
        <v>2005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3642</v>
      </c>
      <c r="D1307" s="243" t="s">
        <v>7</v>
      </c>
      <c r="E1307" s="139" t="s">
        <v>5235</v>
      </c>
      <c r="F1307" s="139" t="s">
        <v>5235</v>
      </c>
      <c r="G1307" s="244">
        <v>0</v>
      </c>
      <c r="H1307" s="244">
        <v>0</v>
      </c>
      <c r="I1307" s="139" t="s">
        <v>16</v>
      </c>
      <c r="J1307" s="139" t="s">
        <v>1348</v>
      </c>
      <c r="K1307" s="245" t="s">
        <v>3656</v>
      </c>
      <c r="L1307" s="242" t="s">
        <v>4614</v>
      </c>
      <c r="M1307" s="242" t="s">
        <v>4672</v>
      </c>
      <c r="N1307" s="52" t="s">
        <v>2155</v>
      </c>
      <c r="P1307" s="256" t="s">
        <v>5226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2155</v>
      </c>
      <c r="X1307" s="245" t="s">
        <v>2155</v>
      </c>
      <c r="Y1307" s="245" t="s">
        <v>2155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5231</v>
      </c>
      <c r="D1308" s="243" t="s">
        <v>7</v>
      </c>
      <c r="E1308" s="248" t="s">
        <v>5236</v>
      </c>
      <c r="F1308" s="248" t="s">
        <v>5236</v>
      </c>
      <c r="G1308" s="244">
        <v>0</v>
      </c>
      <c r="H1308" s="244">
        <v>0</v>
      </c>
      <c r="I1308" s="139" t="s">
        <v>3</v>
      </c>
      <c r="J1308" s="139" t="s">
        <v>1347</v>
      </c>
      <c r="K1308" s="245" t="s">
        <v>3817</v>
      </c>
      <c r="L1308" s="242" t="s">
        <v>4614</v>
      </c>
      <c r="M1308" s="242" t="s">
        <v>4670</v>
      </c>
      <c r="N1308" s="52" t="s">
        <v>2155</v>
      </c>
      <c r="P1308" s="257" t="s">
        <v>5227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2155</v>
      </c>
      <c r="X1308" s="245" t="s">
        <v>2155</v>
      </c>
      <c r="Y1308" s="245" t="s">
        <v>2155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5232</v>
      </c>
      <c r="D1309" s="243" t="s">
        <v>7</v>
      </c>
      <c r="E1309" s="248" t="s">
        <v>5237</v>
      </c>
      <c r="F1309" s="248" t="s">
        <v>5237</v>
      </c>
      <c r="G1309" s="244">
        <v>0</v>
      </c>
      <c r="H1309" s="244">
        <v>0</v>
      </c>
      <c r="I1309" s="139" t="s">
        <v>3</v>
      </c>
      <c r="J1309" s="139" t="s">
        <v>1347</v>
      </c>
      <c r="K1309" s="245" t="s">
        <v>3817</v>
      </c>
      <c r="L1309" s="242" t="s">
        <v>4614</v>
      </c>
      <c r="M1309" s="242" t="s">
        <v>4670</v>
      </c>
      <c r="N1309" s="52" t="s">
        <v>2155</v>
      </c>
      <c r="P1309" s="257" t="s">
        <v>5228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2155</v>
      </c>
      <c r="X1309" s="245" t="s">
        <v>2155</v>
      </c>
      <c r="Y1309" s="245" t="s">
        <v>2155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5233</v>
      </c>
      <c r="D1310" s="243" t="s">
        <v>7</v>
      </c>
      <c r="E1310" s="248" t="s">
        <v>5238</v>
      </c>
      <c r="F1310" s="248" t="s">
        <v>5238</v>
      </c>
      <c r="G1310" s="244">
        <v>0</v>
      </c>
      <c r="H1310" s="244">
        <v>0</v>
      </c>
      <c r="I1310" s="139" t="s">
        <v>3</v>
      </c>
      <c r="J1310" s="139" t="s">
        <v>1347</v>
      </c>
      <c r="K1310" s="245" t="s">
        <v>3817</v>
      </c>
      <c r="L1310" s="242" t="s">
        <v>4614</v>
      </c>
      <c r="M1310" s="242" t="s">
        <v>4670</v>
      </c>
      <c r="N1310" s="52" t="s">
        <v>2155</v>
      </c>
      <c r="P1310" s="256" t="s">
        <v>5229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2155</v>
      </c>
      <c r="X1310" s="245" t="s">
        <v>2155</v>
      </c>
      <c r="Y1310" s="245" t="s">
        <v>2155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5234</v>
      </c>
      <c r="D1311" s="243" t="s">
        <v>7</v>
      </c>
      <c r="E1311" s="139" t="s">
        <v>5239</v>
      </c>
      <c r="F1311" s="139" t="s">
        <v>5239</v>
      </c>
      <c r="G1311" s="244">
        <v>0</v>
      </c>
      <c r="H1311" s="244">
        <v>0</v>
      </c>
      <c r="I1311" s="139" t="s">
        <v>3</v>
      </c>
      <c r="J1311" s="139" t="s">
        <v>1347</v>
      </c>
      <c r="K1311" s="245" t="s">
        <v>3817</v>
      </c>
      <c r="L1311" s="242" t="s">
        <v>4614</v>
      </c>
      <c r="M1311" s="242" t="s">
        <v>4670</v>
      </c>
      <c r="N1311" s="52" t="s">
        <v>2155</v>
      </c>
      <c r="P1311" s="256" t="s">
        <v>5230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2155</v>
      </c>
      <c r="X1311" s="245" t="s">
        <v>2155</v>
      </c>
      <c r="Y1311" s="245" t="s">
        <v>2155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3642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3642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3642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3642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3642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3642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3642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3642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3642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3642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3642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3642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3642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3642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3642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6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6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6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6" t="s">
        <v>4436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6" t="s">
        <v>4437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6" t="s">
        <v>4438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6" t="s">
        <v>4439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6" t="s">
        <v>4440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6" t="s">
        <v>4441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6" t="s">
        <v>4442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6" t="s">
        <v>4443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6" t="s">
        <v>4444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6" t="s">
        <v>4445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6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6" t="s">
        <v>5102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6" t="s">
        <v>4433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6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6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6" t="s">
        <v>1375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6" t="s">
        <v>1381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6" t="s">
        <v>2196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6" t="s">
        <v>1392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6" t="s">
        <v>1406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6" t="s">
        <v>1416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6" t="s">
        <v>1425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6" t="s">
        <v>1429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6" t="s">
        <v>1436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6" t="s">
        <v>2203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6" t="s">
        <v>1448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6" t="s">
        <v>1449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6" t="s">
        <v>1455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6" t="s">
        <v>4402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6" t="s">
        <v>1486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6" t="s">
        <v>1495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6" t="s">
        <v>1504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6" t="s">
        <v>1507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6" t="s">
        <v>1516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6" t="s">
        <v>2197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6" t="s">
        <v>1518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6" t="s">
        <v>1519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6" t="s">
        <v>1537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6" t="s">
        <v>1538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6" t="s">
        <v>1541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6" t="s">
        <v>2198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6" t="s">
        <v>1576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6" t="s">
        <v>1578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6" t="s">
        <v>1589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6" t="s">
        <v>1640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6" t="s">
        <v>1647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6" t="s">
        <v>1649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6" t="s">
        <v>1654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6" t="s">
        <v>1661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6" t="s">
        <v>2441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6" t="s">
        <v>2442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6" t="s">
        <v>1671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6" t="s">
        <v>1672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6" t="s">
        <v>1689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6" t="s">
        <v>1722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6" t="s">
        <v>1729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6" t="s">
        <v>1747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6" t="s">
        <v>1748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6" t="s">
        <v>1752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6" t="s">
        <v>5437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6" t="s">
        <v>1753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6" t="s">
        <v>1756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6" t="s">
        <v>1772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6" t="s">
        <v>1839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6" t="s">
        <v>1843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6" t="s">
        <v>1845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6" t="s">
        <v>3274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6" t="s">
        <v>1867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6" t="s">
        <v>1871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6" t="s">
        <v>1882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6" t="s">
        <v>1883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6" t="s">
        <v>1889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6" t="s">
        <v>1891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6" t="s">
        <v>1895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6" t="s">
        <v>1920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6" t="s">
        <v>1922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6" t="s">
        <v>1947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6" t="s">
        <v>1949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6" t="s">
        <v>1954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6" t="s">
        <v>1955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6" t="s">
        <v>1956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6" t="s">
        <v>2200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6" t="s">
        <v>2027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6" t="s">
        <v>2028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6" t="s">
        <v>5397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6" t="s">
        <v>2053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6" t="s">
        <v>2054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6" t="s">
        <v>2070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6" t="s">
        <v>2071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6" t="s">
        <v>2072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6" t="s">
        <v>5398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6" t="s">
        <v>2249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6" t="s">
        <v>2250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6" t="s">
        <v>2417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6" t="s">
        <v>3275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6" t="s">
        <v>3276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6" t="s">
        <v>3277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6" t="s">
        <v>4264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6" t="s">
        <v>4282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6" t="s">
        <v>4473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6" t="s">
        <v>4568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6" t="s">
        <v>4582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3642</v>
      </c>
      <c r="D1436" s="48" t="s">
        <v>7</v>
      </c>
      <c r="E1436" s="252" t="s">
        <v>4738</v>
      </c>
      <c r="F1436" s="252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6" t="s">
        <v>4628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6" t="s">
        <v>4787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6" t="s">
        <v>4788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6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6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6" t="s">
        <v>1367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6" t="s">
        <v>3816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6" t="s">
        <v>1369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9" t="s">
        <v>1374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2553</v>
      </c>
      <c r="X1445" s="54"/>
      <c r="Y1445" s="54" t="s">
        <v>2155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6" t="s">
        <v>1376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6" t="s">
        <v>1377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6" t="s">
        <v>1378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3" t="s">
        <v>4670</v>
      </c>
      <c r="N1449" s="52" t="s">
        <v>2155</v>
      </c>
      <c r="O1449" s="52"/>
      <c r="P1449" s="256" t="s">
        <v>1389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6" t="s">
        <v>1394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6" t="s">
        <v>1396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6" t="s">
        <v>1398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6" t="s">
        <v>1399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6" t="s">
        <v>1407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6" t="s">
        <v>1408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6" t="s">
        <v>1415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6" t="s">
        <v>1426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6" t="s">
        <v>1427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6" t="s">
        <v>1428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6" t="s">
        <v>2373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6" t="s">
        <v>1432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6" t="s">
        <v>1433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6" t="s">
        <v>1434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6" t="s">
        <v>1435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6" t="s">
        <v>1437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6" t="s">
        <v>1438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6" t="s">
        <v>1440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6" t="s">
        <v>1854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6" t="s">
        <v>1442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6" t="s">
        <v>1766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6" t="s">
        <v>1444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6" t="s">
        <v>1447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6" t="s">
        <v>2432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6" t="s">
        <v>3278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2557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6" t="s">
        <v>1453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6" t="s">
        <v>1454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6" t="s">
        <v>1456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6" t="s">
        <v>1457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6" t="s">
        <v>1458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6" t="s">
        <v>3883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6" t="s">
        <v>3884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6" t="s">
        <v>1462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6" t="s">
        <v>1463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6" t="s">
        <v>2433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45">
        <f t="shared" si="323"/>
        <v>1486</v>
      </c>
      <c r="B1486" s="44">
        <f t="shared" si="324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6" t="s">
        <v>5454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5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MNU_BLUE_C47</v>
      </c>
      <c r="AD1486" s="125" t="str">
        <f>IF(ISNA(VLOOKUP(AA1486,'XEQM Shortlist'!J:J,1,0)),"//","")</f>
        <v/>
      </c>
      <c r="AF1486" s="88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6" t="s">
        <v>3279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6" t="s">
        <v>1470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3642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6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6" t="s">
        <v>1474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5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6" t="s">
        <v>1475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6" t="s">
        <v>4125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6" t="s">
        <v>1478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6" t="s">
        <v>1479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6" t="s">
        <v>1480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6" t="s">
        <v>1481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6" t="s">
        <v>1482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6" t="s">
        <v>1483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6" t="s">
        <v>3668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6" t="s">
        <v>1487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2155</v>
      </c>
      <c r="X1501" s="54"/>
      <c r="Y1501" s="54" t="s">
        <v>2155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6" t="s">
        <v>1488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6" t="s">
        <v>1489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6" t="s">
        <v>1490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6" t="s">
        <v>1491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6" t="s">
        <v>1492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6" t="s">
        <v>1494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6" t="s">
        <v>1501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6" t="s">
        <v>4124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71">
        <v>0</v>
      </c>
      <c r="H1510" s="271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6" t="s">
        <v>1514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6" t="s">
        <v>1517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6" t="s">
        <v>1520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6" t="s">
        <v>1539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6" t="s">
        <v>1540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6" t="s">
        <v>1544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5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6" t="s">
        <v>1547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6" t="s">
        <v>1548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6" t="s">
        <v>1556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6" t="s">
        <v>1558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6" t="s">
        <v>1561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6" t="s">
        <v>1562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6" t="s">
        <v>1573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6" t="s">
        <v>1575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6" t="s">
        <v>1584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6" t="s">
        <v>1585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6" t="s">
        <v>1586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6" t="s">
        <v>1587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6" t="s">
        <v>1588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6" t="s">
        <v>1590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6" t="s">
        <v>1591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6" t="s">
        <v>1592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6">IF(B1533=INT(B1533),ROW(),"")</f>
        <v>1533</v>
      </c>
      <c r="B1533" s="44">
        <f t="shared" ref="B1533:B1596" si="337">IF(AND(MID(C1533,2,1)&lt;&gt;"/",MID(C1533,1,1)="/"),INT(B1532)+1,B1532+0.01)</f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6" t="s">
        <v>3885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8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9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0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1">B1533</f>
        <v>1495</v>
      </c>
      <c r="AC1533" t="str">
        <f t="shared" ref="AC1533:AC1596" si="342">P1533</f>
        <v>ITM_JUL_GREG</v>
      </c>
      <c r="AD1533" s="125" t="str">
        <f>IF(ISNA(VLOOKUP(AA1533,'XEQM Shortlist'!J:J,1,0)),"//","")</f>
        <v>//</v>
      </c>
      <c r="AF1533" s="88" t="str">
        <f t="shared" ref="AF1533:AF1596" si="343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4">AA1533=AF1533</f>
        <v>1</v>
      </c>
    </row>
    <row r="1534" spans="1:33" s="17" customFormat="1">
      <c r="A1534" s="45">
        <f t="shared" si="336"/>
        <v>1534</v>
      </c>
      <c r="B1534" s="44">
        <f t="shared" si="337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8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9"/>
        <v/>
      </c>
      <c r="AA1534" s="22" t="str">
        <f t="shared" si="340"/>
        <v/>
      </c>
      <c r="AB1534" s="1">
        <f t="shared" si="341"/>
        <v>1496</v>
      </c>
      <c r="AC1534" t="str">
        <f t="shared" si="342"/>
        <v>ITM_1496</v>
      </c>
      <c r="AD1534" s="125" t="str">
        <f>IF(ISNA(VLOOKUP(AA1534,'XEQM Shortlist'!J:J,1,0)),"//","")</f>
        <v/>
      </c>
      <c r="AE1534"/>
      <c r="AF1534" s="88" t="str">
        <f t="shared" si="343"/>
        <v/>
      </c>
      <c r="AG1534" t="b">
        <f t="shared" si="344"/>
        <v>1</v>
      </c>
    </row>
    <row r="1535" spans="1:33">
      <c r="A1535" s="45">
        <f t="shared" si="336"/>
        <v>1535</v>
      </c>
      <c r="B1535" s="44">
        <f t="shared" si="337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61" t="s">
        <v>1597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8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9"/>
        <v/>
      </c>
      <c r="AA1535" s="22" t="str">
        <f t="shared" si="340"/>
        <v/>
      </c>
      <c r="AB1535" s="1">
        <f t="shared" si="341"/>
        <v>1497</v>
      </c>
      <c r="AC1535" t="str">
        <f t="shared" si="342"/>
        <v>ITM_KEY</v>
      </c>
      <c r="AD1535" s="125" t="str">
        <f>IF(ISNA(VLOOKUP(AA1535,'XEQM Shortlist'!J:J,1,0)),"//","")</f>
        <v/>
      </c>
      <c r="AF1535" s="88" t="str">
        <f t="shared" si="343"/>
        <v/>
      </c>
      <c r="AG1535" t="b">
        <f t="shared" si="344"/>
        <v>1</v>
      </c>
    </row>
    <row r="1536" spans="1:33">
      <c r="A1536" s="45">
        <f t="shared" si="336"/>
        <v>1536</v>
      </c>
      <c r="B1536" s="44">
        <f t="shared" si="337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6" t="s">
        <v>1598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8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9"/>
        <v/>
      </c>
      <c r="AA1536" s="22" t="str">
        <f t="shared" si="340"/>
        <v/>
      </c>
      <c r="AB1536" s="1">
        <f t="shared" si="341"/>
        <v>1498</v>
      </c>
      <c r="AC1536" t="str">
        <f t="shared" si="342"/>
        <v>ITM_KEYG</v>
      </c>
      <c r="AD1536" s="125" t="str">
        <f>IF(ISNA(VLOOKUP(AA1536,'XEQM Shortlist'!J:J,1,0)),"//","")</f>
        <v/>
      </c>
      <c r="AF1536" s="88" t="str">
        <f t="shared" si="343"/>
        <v/>
      </c>
      <c r="AG1536" t="b">
        <f t="shared" si="344"/>
        <v>1</v>
      </c>
    </row>
    <row r="1537" spans="1:33">
      <c r="A1537" s="45">
        <f t="shared" si="336"/>
        <v>1537</v>
      </c>
      <c r="B1537" s="44">
        <f t="shared" si="337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6" t="s">
        <v>1599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8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9"/>
        <v/>
      </c>
      <c r="AA1537" s="22" t="str">
        <f t="shared" si="340"/>
        <v/>
      </c>
      <c r="AB1537" s="1">
        <f t="shared" si="341"/>
        <v>1499</v>
      </c>
      <c r="AC1537" t="str">
        <f t="shared" si="342"/>
        <v>ITM_KEYX</v>
      </c>
      <c r="AD1537" s="125" t="str">
        <f>IF(ISNA(VLOOKUP(AA1537,'XEQM Shortlist'!J:J,1,0)),"//","")</f>
        <v/>
      </c>
      <c r="AF1537" s="88" t="str">
        <f t="shared" si="343"/>
        <v/>
      </c>
      <c r="AG1537" t="b">
        <f t="shared" si="344"/>
        <v>1</v>
      </c>
    </row>
    <row r="1538" spans="1:33" s="101" customFormat="1">
      <c r="A1538" s="45">
        <f t="shared" si="336"/>
        <v>1538</v>
      </c>
      <c r="B1538" s="44">
        <f t="shared" si="337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6" t="s">
        <v>1831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8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9"/>
        <v>"SINC"</v>
      </c>
      <c r="AA1538" s="22" t="str">
        <f t="shared" si="340"/>
        <v>SINC</v>
      </c>
      <c r="AB1538" s="1">
        <f t="shared" si="341"/>
        <v>1500</v>
      </c>
      <c r="AC1538" t="str">
        <f t="shared" si="342"/>
        <v>ITM_sinc</v>
      </c>
      <c r="AD1538" s="125" t="str">
        <f>IF(ISNA(VLOOKUP(AA1538,'XEQM Shortlist'!J:J,1,0)),"//","")</f>
        <v/>
      </c>
      <c r="AE1538"/>
      <c r="AF1538" s="88" t="str">
        <f t="shared" si="343"/>
        <v>SINC</v>
      </c>
      <c r="AG1538" t="b">
        <f t="shared" si="344"/>
        <v>1</v>
      </c>
    </row>
    <row r="1539" spans="1:33">
      <c r="A1539" s="45">
        <f t="shared" si="336"/>
        <v>1539</v>
      </c>
      <c r="B1539" s="44">
        <f t="shared" si="337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6" t="s">
        <v>1607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8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9"/>
        <v>"KTYP?"</v>
      </c>
      <c r="AA1539" s="22" t="str">
        <f t="shared" si="340"/>
        <v>KTYP?</v>
      </c>
      <c r="AB1539" s="1">
        <f t="shared" si="341"/>
        <v>1501</v>
      </c>
      <c r="AC1539" t="str">
        <f t="shared" si="342"/>
        <v>ITM_KTYP</v>
      </c>
      <c r="AD1539" s="125" t="str">
        <f>IF(ISNA(VLOOKUP(AA1539,'XEQM Shortlist'!J:J,1,0)),"//","")</f>
        <v>//</v>
      </c>
      <c r="AF1539" s="88" t="str">
        <f t="shared" si="343"/>
        <v>KTYP?</v>
      </c>
      <c r="AG1539" t="b">
        <f t="shared" si="344"/>
        <v>1</v>
      </c>
    </row>
    <row r="1540" spans="1:33">
      <c r="A1540" s="45">
        <f t="shared" si="336"/>
        <v>1540</v>
      </c>
      <c r="B1540" s="44">
        <f t="shared" si="337"/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6" t="s">
        <v>1608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8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9"/>
        <v>"LASTX"</v>
      </c>
      <c r="AA1540" s="22" t="str">
        <f t="shared" si="340"/>
        <v>LASTX</v>
      </c>
      <c r="AB1540" s="1">
        <f t="shared" si="341"/>
        <v>1502</v>
      </c>
      <c r="AC1540" t="str">
        <f t="shared" si="342"/>
        <v>ITM_LASTX</v>
      </c>
      <c r="AD1540" s="125" t="str">
        <f>IF(ISNA(VLOOKUP(AA1540,'XEQM Shortlist'!J:J,1,0)),"//","")</f>
        <v>//</v>
      </c>
      <c r="AF1540" s="88" t="str">
        <f t="shared" si="343"/>
        <v>LASTX</v>
      </c>
      <c r="AG1540" t="b">
        <f t="shared" si="344"/>
        <v>1</v>
      </c>
    </row>
    <row r="1541" spans="1:33">
      <c r="A1541" s="45">
        <f t="shared" si="336"/>
        <v>1541</v>
      </c>
      <c r="B1541" s="44">
        <f t="shared" si="337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6" t="s">
        <v>1611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8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9"/>
        <v/>
      </c>
      <c r="AA1541" s="22" t="str">
        <f t="shared" si="340"/>
        <v/>
      </c>
      <c r="AB1541" s="1">
        <f t="shared" si="341"/>
        <v>1503</v>
      </c>
      <c r="AC1541" t="str">
        <f t="shared" si="342"/>
        <v>ITM_LBLQ</v>
      </c>
      <c r="AD1541" s="125" t="str">
        <f>IF(ISNA(VLOOKUP(AA1541,'XEQM Shortlist'!J:J,1,0)),"//","")</f>
        <v/>
      </c>
      <c r="AF1541" s="88" t="str">
        <f t="shared" si="343"/>
        <v/>
      </c>
      <c r="AG1541" t="b">
        <f t="shared" si="344"/>
        <v>1</v>
      </c>
    </row>
    <row r="1542" spans="1:33">
      <c r="A1542" s="45">
        <f t="shared" si="336"/>
        <v>1542</v>
      </c>
      <c r="B1542" s="44">
        <f t="shared" si="337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6" t="s">
        <v>1614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8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9"/>
        <v>"LEAP?"</v>
      </c>
      <c r="AA1542" s="22" t="str">
        <f t="shared" si="340"/>
        <v>LEAP?</v>
      </c>
      <c r="AB1542" s="1">
        <f t="shared" si="341"/>
        <v>1504</v>
      </c>
      <c r="AC1542" t="str">
        <f t="shared" si="342"/>
        <v>ITM_LEAP</v>
      </c>
      <c r="AD1542" s="125" t="str">
        <f>IF(ISNA(VLOOKUP(AA1542,'XEQM Shortlist'!J:J,1,0)),"//","")</f>
        <v>//</v>
      </c>
      <c r="AF1542" s="88" t="str">
        <f t="shared" si="343"/>
        <v>LEAP?</v>
      </c>
      <c r="AG1542" t="b">
        <f t="shared" si="344"/>
        <v>1</v>
      </c>
    </row>
    <row r="1543" spans="1:33">
      <c r="A1543" s="45">
        <f t="shared" si="336"/>
        <v>1543</v>
      </c>
      <c r="B1543" s="44">
        <f t="shared" si="337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6" t="s">
        <v>3886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8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9"/>
        <v xml:space="preserve">"L" STD_SUB_M </v>
      </c>
      <c r="AA1543" s="22" t="str">
        <f t="shared" si="340"/>
        <v>LM</v>
      </c>
      <c r="AB1543" s="1">
        <f t="shared" si="341"/>
        <v>1505</v>
      </c>
      <c r="AC1543" t="str">
        <f t="shared" si="342"/>
        <v>ITM_Lm</v>
      </c>
      <c r="AD1543" s="125" t="str">
        <f>IF(ISNA(VLOOKUP(AA1543,'XEQM Shortlist'!J:J,1,0)),"//","")</f>
        <v>//</v>
      </c>
      <c r="AF1543" s="88" t="str">
        <f t="shared" si="343"/>
        <v>LM</v>
      </c>
      <c r="AG1543" t="b">
        <f t="shared" si="344"/>
        <v>1</v>
      </c>
    </row>
    <row r="1544" spans="1:33">
      <c r="A1544" s="45">
        <f t="shared" si="336"/>
        <v>1544</v>
      </c>
      <c r="B1544" s="44">
        <f t="shared" si="337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6" t="s">
        <v>3887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8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9"/>
        <v>"L" STD_SUB_M STD_SUB_ALPHA</v>
      </c>
      <c r="AA1544" s="22" t="str">
        <f t="shared" si="340"/>
        <v>LMALPHA</v>
      </c>
      <c r="AB1544" s="1">
        <f t="shared" si="341"/>
        <v>1506</v>
      </c>
      <c r="AC1544" t="str">
        <f t="shared" si="342"/>
        <v>ITM_LmALPHA</v>
      </c>
      <c r="AD1544" s="125" t="str">
        <f>IF(ISNA(VLOOKUP(AA1544,'XEQM Shortlist'!J:J,1,0)),"//","")</f>
        <v>//</v>
      </c>
      <c r="AF1544" s="88" t="str">
        <f t="shared" si="343"/>
        <v>LMALPHA</v>
      </c>
      <c r="AG1544" t="b">
        <f t="shared" si="344"/>
        <v>1</v>
      </c>
    </row>
    <row r="1545" spans="1:33">
      <c r="A1545" s="45">
        <f t="shared" si="336"/>
        <v>1545</v>
      </c>
      <c r="B1545" s="44">
        <f t="shared" si="337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6" t="s">
        <v>1623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8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9"/>
        <v>"LN" STD_BETA</v>
      </c>
      <c r="AA1545" s="22" t="str">
        <f t="shared" si="340"/>
        <v>LNBETA</v>
      </c>
      <c r="AB1545" s="1">
        <f t="shared" si="341"/>
        <v>1507</v>
      </c>
      <c r="AC1545" t="str">
        <f t="shared" si="342"/>
        <v>ITM_LNBETA</v>
      </c>
      <c r="AD1545" s="125" t="str">
        <f>IF(ISNA(VLOOKUP(AA1545,'XEQM Shortlist'!J:J,1,0)),"//","")</f>
        <v>//</v>
      </c>
      <c r="AF1545" s="88" t="str">
        <f t="shared" si="343"/>
        <v>LNBETA</v>
      </c>
      <c r="AG1545" t="b">
        <f t="shared" si="344"/>
        <v>1</v>
      </c>
    </row>
    <row r="1546" spans="1:33">
      <c r="A1546" s="45">
        <f t="shared" si="336"/>
        <v>1546</v>
      </c>
      <c r="B1546" s="44">
        <f t="shared" si="337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6" t="s">
        <v>1624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8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9"/>
        <v>"LN" STD_GAMMA</v>
      </c>
      <c r="AA1546" s="22" t="str">
        <f t="shared" si="340"/>
        <v>LNGAMMA</v>
      </c>
      <c r="AB1546" s="1">
        <f t="shared" si="341"/>
        <v>1508</v>
      </c>
      <c r="AC1546" t="str">
        <f t="shared" si="342"/>
        <v>ITM_LNGAMMA</v>
      </c>
      <c r="AD1546" s="125" t="str">
        <f>IF(ISNA(VLOOKUP(AA1546,'XEQM Shortlist'!J:J,1,0)),"//","")</f>
        <v>//</v>
      </c>
      <c r="AF1546" s="88" t="str">
        <f t="shared" si="343"/>
        <v>LNGAMMA</v>
      </c>
      <c r="AG1546" t="b">
        <f t="shared" si="344"/>
        <v>1</v>
      </c>
    </row>
    <row r="1547" spans="1:33">
      <c r="A1547" s="45">
        <f t="shared" si="336"/>
        <v>1547</v>
      </c>
      <c r="B1547" s="44">
        <f t="shared" si="337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6" t="s">
        <v>1625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8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9"/>
        <v>"LOAD"</v>
      </c>
      <c r="AA1547" s="22" t="str">
        <f t="shared" si="340"/>
        <v>LOAD</v>
      </c>
      <c r="AB1547" s="1">
        <f t="shared" si="341"/>
        <v>1509</v>
      </c>
      <c r="AC1547" t="str">
        <f t="shared" si="342"/>
        <v>ITM_LOAD</v>
      </c>
      <c r="AD1547" s="125" t="str">
        <f>IF(ISNA(VLOOKUP(AA1547,'XEQM Shortlist'!J:J,1,0)),"//","")</f>
        <v>//</v>
      </c>
      <c r="AF1547" s="88" t="str">
        <f t="shared" si="343"/>
        <v>LOAD</v>
      </c>
      <c r="AG1547" t="b">
        <f t="shared" si="344"/>
        <v>1</v>
      </c>
    </row>
    <row r="1548" spans="1:33">
      <c r="A1548" s="45">
        <f t="shared" si="336"/>
        <v>1548</v>
      </c>
      <c r="B1548" s="44">
        <f t="shared" si="337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6" t="s">
        <v>1626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8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9"/>
        <v>"LOADP"</v>
      </c>
      <c r="AA1548" s="22" t="str">
        <f t="shared" si="340"/>
        <v>LOADP</v>
      </c>
      <c r="AB1548" s="1">
        <f t="shared" si="341"/>
        <v>1510</v>
      </c>
      <c r="AC1548" t="str">
        <f t="shared" si="342"/>
        <v>ITM_LOADP</v>
      </c>
      <c r="AD1548" s="125" t="str">
        <f>IF(ISNA(VLOOKUP(AA1548,'XEQM Shortlist'!J:J,1,0)),"//","")</f>
        <v>//</v>
      </c>
      <c r="AF1548" s="88" t="str">
        <f t="shared" si="343"/>
        <v>LOADP</v>
      </c>
      <c r="AG1548" t="b">
        <f t="shared" si="344"/>
        <v>1</v>
      </c>
    </row>
    <row r="1549" spans="1:33">
      <c r="A1549" s="45">
        <f t="shared" si="336"/>
        <v>1549</v>
      </c>
      <c r="B1549" s="44">
        <f t="shared" si="337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6" t="s">
        <v>1627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8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9"/>
        <v>"LOADR"</v>
      </c>
      <c r="AA1549" s="22" t="str">
        <f t="shared" si="340"/>
        <v>LOADR</v>
      </c>
      <c r="AB1549" s="1">
        <f t="shared" si="341"/>
        <v>1511</v>
      </c>
      <c r="AC1549" t="str">
        <f t="shared" si="342"/>
        <v>ITM_LOADR</v>
      </c>
      <c r="AD1549" s="125" t="str">
        <f>IF(ISNA(VLOOKUP(AA1549,'XEQM Shortlist'!J:J,1,0)),"//","")</f>
        <v>//</v>
      </c>
      <c r="AF1549" s="88" t="str">
        <f t="shared" si="343"/>
        <v>LOADR</v>
      </c>
      <c r="AG1549" t="b">
        <f t="shared" si="344"/>
        <v>1</v>
      </c>
    </row>
    <row r="1550" spans="1:33">
      <c r="A1550" s="45">
        <f t="shared" si="336"/>
        <v>1550</v>
      </c>
      <c r="B1550" s="44">
        <f t="shared" si="337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6" t="s">
        <v>1628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8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9"/>
        <v>"LOADSS"</v>
      </c>
      <c r="AA1550" s="22" t="str">
        <f t="shared" si="340"/>
        <v>LOADSS</v>
      </c>
      <c r="AB1550" s="1">
        <f t="shared" si="341"/>
        <v>1512</v>
      </c>
      <c r="AC1550" t="str">
        <f t="shared" si="342"/>
        <v>ITM_LOADSS</v>
      </c>
      <c r="AD1550" s="125" t="str">
        <f>IF(ISNA(VLOOKUP(AA1550,'XEQM Shortlist'!J:J,1,0)),"//","")</f>
        <v>//</v>
      </c>
      <c r="AF1550" s="88" t="str">
        <f t="shared" si="343"/>
        <v>LOADSS</v>
      </c>
      <c r="AG1550" t="b">
        <f t="shared" si="344"/>
        <v>1</v>
      </c>
    </row>
    <row r="1551" spans="1:33">
      <c r="A1551" s="45">
        <f t="shared" si="336"/>
        <v>1551</v>
      </c>
      <c r="B1551" s="44">
        <f t="shared" si="337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6" t="s">
        <v>1629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8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9"/>
        <v>"LOAD" STD_SIGMA</v>
      </c>
      <c r="AA1551" s="22" t="str">
        <f t="shared" si="340"/>
        <v>LOADSUM</v>
      </c>
      <c r="AB1551" s="1">
        <f t="shared" si="341"/>
        <v>1513</v>
      </c>
      <c r="AC1551" t="str">
        <f t="shared" si="342"/>
        <v>ITM_LOADSIGMA</v>
      </c>
      <c r="AD1551" s="125" t="str">
        <f>IF(ISNA(VLOOKUP(AA1551,'XEQM Shortlist'!J:J,1,0)),"//","")</f>
        <v>//</v>
      </c>
      <c r="AF1551" s="88" t="str">
        <f t="shared" si="343"/>
        <v>LOADSUM</v>
      </c>
      <c r="AG1551" t="b">
        <f t="shared" si="344"/>
        <v>1</v>
      </c>
    </row>
    <row r="1552" spans="1:33">
      <c r="A1552" s="45">
        <f t="shared" si="336"/>
        <v>1552</v>
      </c>
      <c r="B1552" s="44">
        <f t="shared" si="337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6" t="s">
        <v>1630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8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9"/>
        <v>"LOCR"</v>
      </c>
      <c r="AA1552" s="22" t="str">
        <f t="shared" si="340"/>
        <v>LOCR</v>
      </c>
      <c r="AB1552" s="1">
        <f t="shared" si="341"/>
        <v>1514</v>
      </c>
      <c r="AC1552" t="str">
        <f t="shared" si="342"/>
        <v>ITM_LocR</v>
      </c>
      <c r="AD1552" s="125" t="str">
        <f>IF(ISNA(VLOOKUP(AA1552,'XEQM Shortlist'!J:J,1,0)),"//","")</f>
        <v>//</v>
      </c>
      <c r="AF1552" s="88" t="str">
        <f t="shared" si="343"/>
        <v>LOCR</v>
      </c>
      <c r="AG1552" t="b">
        <f t="shared" si="344"/>
        <v>1</v>
      </c>
    </row>
    <row r="1553" spans="1:33">
      <c r="A1553" s="45">
        <f t="shared" si="336"/>
        <v>1553</v>
      </c>
      <c r="B1553" s="44">
        <f t="shared" si="337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6" t="s">
        <v>1631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8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9"/>
        <v>"LOCR?"</v>
      </c>
      <c r="AA1553" s="22" t="str">
        <f t="shared" si="340"/>
        <v>LOCR?</v>
      </c>
      <c r="AB1553" s="1">
        <f t="shared" si="341"/>
        <v>1515</v>
      </c>
      <c r="AC1553" t="str">
        <f t="shared" si="342"/>
        <v>ITM_LocRQ</v>
      </c>
      <c r="AD1553" s="125" t="str">
        <f>IF(ISNA(VLOOKUP(AA1553,'XEQM Shortlist'!J:J,1,0)),"//","")</f>
        <v>//</v>
      </c>
      <c r="AF1553" s="88" t="str">
        <f t="shared" si="343"/>
        <v>LOCR?</v>
      </c>
      <c r="AG1553" t="b">
        <f t="shared" si="344"/>
        <v>1</v>
      </c>
    </row>
    <row r="1554" spans="1:33">
      <c r="A1554" s="45">
        <f t="shared" si="336"/>
        <v>1554</v>
      </c>
      <c r="B1554" s="44">
        <f t="shared" si="337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6" t="s">
        <v>1643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8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9"/>
        <v>"L.R."</v>
      </c>
      <c r="AA1554" s="22" t="str">
        <f t="shared" si="340"/>
        <v>L.R.</v>
      </c>
      <c r="AB1554" s="1">
        <f t="shared" si="341"/>
        <v>1516</v>
      </c>
      <c r="AC1554" t="str">
        <f t="shared" si="342"/>
        <v>ITM_LR</v>
      </c>
      <c r="AD1554" s="125" t="str">
        <f>IF(ISNA(VLOOKUP(AA1554,'XEQM Shortlist'!J:J,1,0)),"//","")</f>
        <v>//</v>
      </c>
      <c r="AF1554" s="88" t="str">
        <f t="shared" si="343"/>
        <v>L.R.</v>
      </c>
      <c r="AG1554" t="b">
        <f t="shared" si="344"/>
        <v>1</v>
      </c>
    </row>
    <row r="1555" spans="1:33">
      <c r="A1555" s="45">
        <f t="shared" si="336"/>
        <v>1555</v>
      </c>
      <c r="B1555" s="44">
        <f t="shared" si="337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6" t="s">
        <v>1644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8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9"/>
        <v>"MANT"</v>
      </c>
      <c r="AA1555" s="22" t="str">
        <f t="shared" si="340"/>
        <v>MANT</v>
      </c>
      <c r="AB1555" s="1">
        <f t="shared" si="341"/>
        <v>1517</v>
      </c>
      <c r="AC1555" t="str">
        <f t="shared" si="342"/>
        <v>ITM_MANT</v>
      </c>
      <c r="AD1555" s="125" t="str">
        <f>IF(ISNA(VLOOKUP(AA1555,'XEQM Shortlist'!J:J,1,0)),"//","")</f>
        <v>//</v>
      </c>
      <c r="AF1555" s="88" t="str">
        <f t="shared" si="343"/>
        <v>MANT</v>
      </c>
      <c r="AG1555" t="b">
        <f t="shared" si="344"/>
        <v>1</v>
      </c>
    </row>
    <row r="1556" spans="1:33" s="17" customFormat="1">
      <c r="A1556" s="45">
        <f t="shared" si="336"/>
        <v>1556</v>
      </c>
      <c r="B1556" s="44">
        <f t="shared" si="337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6" t="s">
        <v>4173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8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9"/>
        <v>"MAT_X"</v>
      </c>
      <c r="AA1556" s="22" t="str">
        <f t="shared" si="340"/>
        <v>MAT_X</v>
      </c>
      <c r="AB1556" s="1">
        <f t="shared" si="341"/>
        <v>1518</v>
      </c>
      <c r="AC1556" t="str">
        <f t="shared" si="342"/>
        <v>ITM_MATX</v>
      </c>
      <c r="AD1556" s="125" t="str">
        <f>IF(ISNA(VLOOKUP(AA1556,'XEQM Shortlist'!J:J,1,0)),"//","")</f>
        <v>//</v>
      </c>
      <c r="AE1556"/>
      <c r="AF1556" s="88" t="str">
        <f t="shared" si="343"/>
        <v>MAT_X</v>
      </c>
      <c r="AG1556" t="b">
        <f t="shared" si="344"/>
        <v>1</v>
      </c>
    </row>
    <row r="1557" spans="1:33">
      <c r="A1557" s="45">
        <f t="shared" si="336"/>
        <v>1557</v>
      </c>
      <c r="B1557" s="44">
        <f t="shared" si="337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6" t="s">
        <v>1652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8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9"/>
        <v>"MEM?"</v>
      </c>
      <c r="AA1557" s="22" t="str">
        <f t="shared" si="340"/>
        <v>MEM?</v>
      </c>
      <c r="AB1557" s="1">
        <f t="shared" si="341"/>
        <v>1519</v>
      </c>
      <c r="AC1557" t="str">
        <f t="shared" si="342"/>
        <v>ITM_MEM</v>
      </c>
      <c r="AD1557" s="125" t="str">
        <f>IF(ISNA(VLOOKUP(AA1557,'XEQM Shortlist'!J:J,1,0)),"//","")</f>
        <v>//</v>
      </c>
      <c r="AF1557" s="88" t="str">
        <f t="shared" si="343"/>
        <v>MEM?</v>
      </c>
      <c r="AG1557" t="b">
        <f t="shared" si="344"/>
        <v>1</v>
      </c>
    </row>
    <row r="1558" spans="1:33">
      <c r="A1558" s="45">
        <f t="shared" si="336"/>
        <v>1558</v>
      </c>
      <c r="B1558" s="44">
        <f t="shared" si="337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6" t="s">
        <v>1653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8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9"/>
        <v>"MENU"</v>
      </c>
      <c r="AA1558" s="22" t="str">
        <f t="shared" si="340"/>
        <v>MENU</v>
      </c>
      <c r="AB1558" s="1">
        <f t="shared" si="341"/>
        <v>1520</v>
      </c>
      <c r="AC1558" t="str">
        <f t="shared" si="342"/>
        <v>ITM_MENU</v>
      </c>
      <c r="AD1558" s="125" t="str">
        <f>IF(ISNA(VLOOKUP(AA1558,'XEQM Shortlist'!J:J,1,0)),"//","")</f>
        <v>//</v>
      </c>
      <c r="AF1558" s="88" t="str">
        <f t="shared" si="343"/>
        <v>MENU</v>
      </c>
      <c r="AG1558" t="b">
        <f t="shared" si="344"/>
        <v>1</v>
      </c>
    </row>
    <row r="1559" spans="1:33">
      <c r="A1559" s="45">
        <f t="shared" si="336"/>
        <v>1559</v>
      </c>
      <c r="B1559" s="44">
        <f t="shared" si="337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6" t="s">
        <v>1662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8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9"/>
        <v>"MONTH"</v>
      </c>
      <c r="AA1559" s="22" t="str">
        <f t="shared" si="340"/>
        <v>MONTH</v>
      </c>
      <c r="AB1559" s="1">
        <f t="shared" si="341"/>
        <v>1521</v>
      </c>
      <c r="AC1559" t="str">
        <f t="shared" si="342"/>
        <v>ITM_MONTH</v>
      </c>
      <c r="AD1559" s="125" t="str">
        <f>IF(ISNA(VLOOKUP(AA1559,'XEQM Shortlist'!J:J,1,0)),"//","")</f>
        <v>//</v>
      </c>
      <c r="AF1559" s="88" t="str">
        <f t="shared" si="343"/>
        <v>MONTH</v>
      </c>
      <c r="AG1559" t="b">
        <f t="shared" si="344"/>
        <v>1</v>
      </c>
    </row>
    <row r="1560" spans="1:33">
      <c r="A1560" s="45">
        <f t="shared" si="336"/>
        <v>1560</v>
      </c>
      <c r="B1560" s="44">
        <f t="shared" si="337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6" t="s">
        <v>1666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8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9"/>
        <v>"MSG"</v>
      </c>
      <c r="AA1560" s="22" t="str">
        <f t="shared" si="340"/>
        <v>MSG</v>
      </c>
      <c r="AB1560" s="1">
        <f t="shared" si="341"/>
        <v>1522</v>
      </c>
      <c r="AC1560" t="str">
        <f t="shared" si="342"/>
        <v>ITM_MSG</v>
      </c>
      <c r="AD1560" s="125" t="str">
        <f>IF(ISNA(VLOOKUP(AA1560,'XEQM Shortlist'!J:J,1,0)),"//","")</f>
        <v>//</v>
      </c>
      <c r="AF1560" s="88" t="str">
        <f t="shared" si="343"/>
        <v>MSG</v>
      </c>
      <c r="AG1560" t="b">
        <f t="shared" si="344"/>
        <v>1</v>
      </c>
    </row>
    <row r="1561" spans="1:33">
      <c r="A1561" s="45">
        <f t="shared" si="336"/>
        <v>1561</v>
      </c>
      <c r="B1561" s="44">
        <f t="shared" si="337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8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9"/>
        <v>"MUL" STD_PI</v>
      </c>
      <c r="AA1561" s="22" t="str">
        <f t="shared" si="340"/>
        <v>MULPI</v>
      </c>
      <c r="AB1561" s="1">
        <f t="shared" si="341"/>
        <v>1523</v>
      </c>
      <c r="AC1561" t="str">
        <f t="shared" si="342"/>
        <v>ITM_MULPI</v>
      </c>
      <c r="AD1561" s="125" t="str">
        <f>IF(ISNA(VLOOKUP(AA1561,'XEQM Shortlist'!J:J,1,0)),"//","")</f>
        <v/>
      </c>
      <c r="AF1561" s="88" t="str">
        <f t="shared" si="343"/>
        <v>MULPI</v>
      </c>
      <c r="AG1561" t="b">
        <f t="shared" si="344"/>
        <v>1</v>
      </c>
    </row>
    <row r="1562" spans="1:33">
      <c r="A1562" s="45">
        <f t="shared" si="336"/>
        <v>1562</v>
      </c>
      <c r="B1562" s="44">
        <f t="shared" si="337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6" t="s">
        <v>1670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8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9"/>
        <v/>
      </c>
      <c r="AA1562" s="22" t="str">
        <f t="shared" si="340"/>
        <v/>
      </c>
      <c r="AB1562" s="1">
        <f t="shared" si="341"/>
        <v>1524</v>
      </c>
      <c r="AC1562" t="str">
        <f t="shared" si="342"/>
        <v>ITM_MVAR</v>
      </c>
      <c r="AD1562" s="125" t="str">
        <f>IF(ISNA(VLOOKUP(AA1562,'XEQM Shortlist'!J:J,1,0)),"//","")</f>
        <v/>
      </c>
      <c r="AF1562" s="88" t="str">
        <f t="shared" si="343"/>
        <v/>
      </c>
      <c r="AG1562" t="b">
        <f t="shared" si="344"/>
        <v>1</v>
      </c>
    </row>
    <row r="1563" spans="1:33">
      <c r="A1563" s="45">
        <f t="shared" si="336"/>
        <v>1563</v>
      </c>
      <c r="B1563" s="44">
        <f t="shared" si="337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6" t="s">
        <v>1674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8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9"/>
        <v>"M.DELR"</v>
      </c>
      <c r="AA1563" s="22" t="str">
        <f t="shared" si="340"/>
        <v>M.DELR</v>
      </c>
      <c r="AB1563" s="1">
        <f t="shared" si="341"/>
        <v>1525</v>
      </c>
      <c r="AC1563" t="str">
        <f t="shared" si="342"/>
        <v>ITM_M_DELR</v>
      </c>
      <c r="AD1563" s="125" t="str">
        <f>IF(ISNA(VLOOKUP(AA1563,'XEQM Shortlist'!J:J,1,0)),"//","")</f>
        <v>//</v>
      </c>
      <c r="AF1563" s="88" t="str">
        <f t="shared" si="343"/>
        <v>M.DELR</v>
      </c>
      <c r="AG1563" t="b">
        <f t="shared" si="344"/>
        <v>1</v>
      </c>
    </row>
    <row r="1564" spans="1:33">
      <c r="A1564" s="45">
        <f t="shared" si="336"/>
        <v>1564</v>
      </c>
      <c r="B1564" s="44">
        <f t="shared" si="337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6" t="s">
        <v>1675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8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9"/>
        <v/>
      </c>
      <c r="AA1564" s="22" t="str">
        <f t="shared" si="340"/>
        <v/>
      </c>
      <c r="AB1564" s="1">
        <f t="shared" si="341"/>
        <v>1526</v>
      </c>
      <c r="AC1564" t="str">
        <f t="shared" si="342"/>
        <v>ITM_M_DIM</v>
      </c>
      <c r="AD1564" s="125" t="str">
        <f>IF(ISNA(VLOOKUP(AA1564,'XEQM Shortlist'!J:J,1,0)),"//","")</f>
        <v/>
      </c>
      <c r="AF1564" s="88" t="str">
        <f t="shared" si="343"/>
        <v/>
      </c>
      <c r="AG1564" t="b">
        <f t="shared" si="344"/>
        <v>1</v>
      </c>
    </row>
    <row r="1565" spans="1:33">
      <c r="A1565" s="45">
        <f t="shared" si="336"/>
        <v>1565</v>
      </c>
      <c r="B1565" s="44">
        <f t="shared" si="337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6" t="s">
        <v>1676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8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9"/>
        <v>"M.DIM?"</v>
      </c>
      <c r="AA1565" s="22" t="str">
        <f t="shared" si="340"/>
        <v>M.DIM?</v>
      </c>
      <c r="AB1565" s="1">
        <f t="shared" si="341"/>
        <v>1527</v>
      </c>
      <c r="AC1565" t="str">
        <f t="shared" si="342"/>
        <v>ITM_M_DIMQ</v>
      </c>
      <c r="AD1565" s="125" t="str">
        <f>IF(ISNA(VLOOKUP(AA1565,'XEQM Shortlist'!J:J,1,0)),"//","")</f>
        <v>//</v>
      </c>
      <c r="AF1565" s="88" t="str">
        <f t="shared" si="343"/>
        <v>M.DIM?</v>
      </c>
      <c r="AG1565" t="b">
        <f t="shared" si="344"/>
        <v>1</v>
      </c>
    </row>
    <row r="1566" spans="1:33">
      <c r="A1566" s="45">
        <f t="shared" si="336"/>
        <v>1566</v>
      </c>
      <c r="B1566" s="44">
        <f t="shared" si="337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6" t="s">
        <v>1677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8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9"/>
        <v>"MDY"</v>
      </c>
      <c r="AA1566" s="22" t="str">
        <f t="shared" si="340"/>
        <v>MDY</v>
      </c>
      <c r="AB1566" s="1">
        <f t="shared" si="341"/>
        <v>1528</v>
      </c>
      <c r="AC1566" t="str">
        <f t="shared" si="342"/>
        <v>ITM_MDY</v>
      </c>
      <c r="AD1566" s="125" t="str">
        <f>IF(ISNA(VLOOKUP(AA1566,'XEQM Shortlist'!J:J,1,0)),"//","")</f>
        <v>//</v>
      </c>
      <c r="AF1566" s="88" t="str">
        <f t="shared" si="343"/>
        <v>MDY</v>
      </c>
      <c r="AG1566" t="b">
        <f t="shared" si="344"/>
        <v>1</v>
      </c>
    </row>
    <row r="1567" spans="1:33">
      <c r="A1567" s="45">
        <f t="shared" si="336"/>
        <v>1567</v>
      </c>
      <c r="B1567" s="44">
        <f t="shared" si="337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6" t="s">
        <v>1678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8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9"/>
        <v/>
      </c>
      <c r="AA1567" s="22" t="str">
        <f t="shared" si="340"/>
        <v/>
      </c>
      <c r="AB1567" s="1">
        <f t="shared" si="341"/>
        <v>1529</v>
      </c>
      <c r="AC1567" t="str">
        <f t="shared" si="342"/>
        <v>ITM_M_EDI</v>
      </c>
      <c r="AD1567" s="125" t="str">
        <f>IF(ISNA(VLOOKUP(AA1567,'XEQM Shortlist'!J:J,1,0)),"//","")</f>
        <v/>
      </c>
      <c r="AF1567" s="88" t="str">
        <f t="shared" si="343"/>
        <v/>
      </c>
      <c r="AG1567" t="b">
        <f t="shared" si="344"/>
        <v>1</v>
      </c>
    </row>
    <row r="1568" spans="1:33">
      <c r="A1568" s="45">
        <f t="shared" si="336"/>
        <v>1568</v>
      </c>
      <c r="B1568" s="44">
        <f t="shared" si="337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6" t="s">
        <v>2443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8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9"/>
        <v/>
      </c>
      <c r="AA1568" s="22" t="str">
        <f t="shared" si="340"/>
        <v/>
      </c>
      <c r="AB1568" s="1">
        <f t="shared" si="341"/>
        <v>1530</v>
      </c>
      <c r="AC1568" t="str">
        <f t="shared" si="342"/>
        <v>ITM_M_EDIN</v>
      </c>
      <c r="AD1568" s="125" t="str">
        <f>IF(ISNA(VLOOKUP(AA1568,'XEQM Shortlist'!J:J,1,0)),"//","")</f>
        <v/>
      </c>
      <c r="AF1568" s="88" t="str">
        <f t="shared" si="343"/>
        <v/>
      </c>
      <c r="AG1568" t="b">
        <f t="shared" si="344"/>
        <v>1</v>
      </c>
    </row>
    <row r="1569" spans="1:33">
      <c r="A1569" s="45">
        <f t="shared" si="336"/>
        <v>1569</v>
      </c>
      <c r="B1569" s="44">
        <f t="shared" si="337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6" t="s">
        <v>1679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8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9"/>
        <v>"M.GET"</v>
      </c>
      <c r="AA1569" s="22" t="str">
        <f t="shared" si="340"/>
        <v>M.GET</v>
      </c>
      <c r="AB1569" s="1">
        <f t="shared" si="341"/>
        <v>1531</v>
      </c>
      <c r="AC1569" t="str">
        <f t="shared" si="342"/>
        <v>ITM_M_GET</v>
      </c>
      <c r="AD1569" s="125" t="str">
        <f>IF(ISNA(VLOOKUP(AA1569,'XEQM Shortlist'!J:J,1,0)),"//","")</f>
        <v>//</v>
      </c>
      <c r="AF1569" s="88" t="str">
        <f t="shared" si="343"/>
        <v>M.GET</v>
      </c>
      <c r="AG1569" t="b">
        <f t="shared" si="344"/>
        <v>1</v>
      </c>
    </row>
    <row r="1570" spans="1:33">
      <c r="A1570" s="45">
        <f t="shared" si="336"/>
        <v>1570</v>
      </c>
      <c r="B1570" s="44">
        <f t="shared" si="337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6" t="s">
        <v>1680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8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9"/>
        <v>"M.GOTO"</v>
      </c>
      <c r="AA1570" s="22" t="str">
        <f t="shared" si="340"/>
        <v>M.GOTO</v>
      </c>
      <c r="AB1570" s="1">
        <f t="shared" si="341"/>
        <v>1532</v>
      </c>
      <c r="AC1570" t="str">
        <f t="shared" si="342"/>
        <v>ITM_M_GOTO</v>
      </c>
      <c r="AD1570" s="125" t="str">
        <f>IF(ISNA(VLOOKUP(AA1570,'XEQM Shortlist'!J:J,1,0)),"//","")</f>
        <v>//</v>
      </c>
      <c r="AF1570" s="88" t="str">
        <f t="shared" si="343"/>
        <v>M.GOTO</v>
      </c>
      <c r="AG1570" t="b">
        <f t="shared" si="344"/>
        <v>1</v>
      </c>
    </row>
    <row r="1571" spans="1:33">
      <c r="A1571" s="45">
        <f t="shared" si="336"/>
        <v>1571</v>
      </c>
      <c r="B1571" s="44">
        <f t="shared" si="337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6" t="s">
        <v>1681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8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9"/>
        <v/>
      </c>
      <c r="AA1571" s="22" t="str">
        <f t="shared" si="340"/>
        <v/>
      </c>
      <c r="AB1571" s="1">
        <f t="shared" si="341"/>
        <v>1533</v>
      </c>
      <c r="AC1571" t="str">
        <f t="shared" si="342"/>
        <v>ITM_M_GROW</v>
      </c>
      <c r="AD1571" s="125" t="str">
        <f>IF(ISNA(VLOOKUP(AA1571,'XEQM Shortlist'!J:J,1,0)),"//","")</f>
        <v/>
      </c>
      <c r="AF1571" s="88" t="str">
        <f t="shared" si="343"/>
        <v/>
      </c>
      <c r="AG1571" t="b">
        <f t="shared" si="344"/>
        <v>1</v>
      </c>
    </row>
    <row r="1572" spans="1:33">
      <c r="A1572" s="45">
        <f t="shared" si="336"/>
        <v>1572</v>
      </c>
      <c r="B1572" s="44">
        <f t="shared" si="337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6" t="s">
        <v>1682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8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9"/>
        <v>"M.INSR"</v>
      </c>
      <c r="AA1572" s="22" t="str">
        <f t="shared" si="340"/>
        <v>M.INSR</v>
      </c>
      <c r="AB1572" s="1">
        <f t="shared" si="341"/>
        <v>1534</v>
      </c>
      <c r="AC1572" t="str">
        <f t="shared" si="342"/>
        <v>ITM_M_INSR</v>
      </c>
      <c r="AD1572" s="125" t="str">
        <f>IF(ISNA(VLOOKUP(AA1572,'XEQM Shortlist'!J:J,1,0)),"//","")</f>
        <v>//</v>
      </c>
      <c r="AF1572" s="88" t="str">
        <f t="shared" si="343"/>
        <v>M.INSR</v>
      </c>
      <c r="AG1572" t="b">
        <f t="shared" si="344"/>
        <v>1</v>
      </c>
    </row>
    <row r="1573" spans="1:33">
      <c r="A1573" s="45">
        <f t="shared" si="336"/>
        <v>1573</v>
      </c>
      <c r="B1573" s="44">
        <f t="shared" si="337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6" t="s">
        <v>1683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8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9"/>
        <v>"M.LU"</v>
      </c>
      <c r="AA1573" s="22" t="str">
        <f t="shared" si="340"/>
        <v>M.LU</v>
      </c>
      <c r="AB1573" s="1">
        <f t="shared" si="341"/>
        <v>1535</v>
      </c>
      <c r="AC1573" t="str">
        <f t="shared" si="342"/>
        <v>ITM_M_LU</v>
      </c>
      <c r="AD1573" s="125" t="str">
        <f>IF(ISNA(VLOOKUP(AA1573,'XEQM Shortlist'!J:J,1,0)),"//","")</f>
        <v>//</v>
      </c>
      <c r="AF1573" s="88" t="str">
        <f t="shared" si="343"/>
        <v>M.LU</v>
      </c>
      <c r="AG1573" t="b">
        <f t="shared" si="344"/>
        <v>1</v>
      </c>
    </row>
    <row r="1574" spans="1:33">
      <c r="A1574" s="45">
        <f t="shared" si="336"/>
        <v>1574</v>
      </c>
      <c r="B1574" s="44">
        <f t="shared" si="337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6" t="s">
        <v>1684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8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9"/>
        <v/>
      </c>
      <c r="AA1574" s="22" t="str">
        <f t="shared" si="340"/>
        <v/>
      </c>
      <c r="AB1574" s="1">
        <f t="shared" si="341"/>
        <v>1536</v>
      </c>
      <c r="AC1574" t="str">
        <f t="shared" si="342"/>
        <v>ITM_M_NEW</v>
      </c>
      <c r="AD1574" s="125" t="str">
        <f>IF(ISNA(VLOOKUP(AA1574,'XEQM Shortlist'!J:J,1,0)),"//","")</f>
        <v/>
      </c>
      <c r="AF1574" s="88" t="str">
        <f t="shared" si="343"/>
        <v/>
      </c>
      <c r="AG1574" t="b">
        <f t="shared" si="344"/>
        <v>1</v>
      </c>
    </row>
    <row r="1575" spans="1:33">
      <c r="A1575" s="45">
        <f t="shared" si="336"/>
        <v>1575</v>
      </c>
      <c r="B1575" s="44">
        <f t="shared" si="337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6" t="s">
        <v>1685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8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9"/>
        <v>"M.OLD"</v>
      </c>
      <c r="AA1575" s="22" t="str">
        <f t="shared" si="340"/>
        <v>M.OLD</v>
      </c>
      <c r="AB1575" s="1">
        <f t="shared" si="341"/>
        <v>1537</v>
      </c>
      <c r="AC1575" t="str">
        <f t="shared" si="342"/>
        <v>ITM_M_OLD</v>
      </c>
      <c r="AD1575" s="125" t="str">
        <f>IF(ISNA(VLOOKUP(AA1575,'XEQM Shortlist'!J:J,1,0)),"//","")</f>
        <v>//</v>
      </c>
      <c r="AF1575" s="88" t="str">
        <f t="shared" si="343"/>
        <v>M.OLD</v>
      </c>
      <c r="AG1575" t="b">
        <f t="shared" si="344"/>
        <v>1</v>
      </c>
    </row>
    <row r="1576" spans="1:33">
      <c r="A1576" s="45">
        <f t="shared" si="336"/>
        <v>1576</v>
      </c>
      <c r="B1576" s="44">
        <f t="shared" si="337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6" t="s">
        <v>1686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8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9"/>
        <v>"M.PUT"</v>
      </c>
      <c r="AA1576" s="22" t="str">
        <f t="shared" si="340"/>
        <v>M.PUT</v>
      </c>
      <c r="AB1576" s="1">
        <f t="shared" si="341"/>
        <v>1538</v>
      </c>
      <c r="AC1576" t="str">
        <f t="shared" si="342"/>
        <v>ITM_M_PUT</v>
      </c>
      <c r="AD1576" s="125" t="str">
        <f>IF(ISNA(VLOOKUP(AA1576,'XEQM Shortlist'!J:J,1,0)),"//","")</f>
        <v>//</v>
      </c>
      <c r="AF1576" s="88" t="str">
        <f t="shared" si="343"/>
        <v>M.PUT</v>
      </c>
      <c r="AG1576" t="b">
        <f t="shared" si="344"/>
        <v>1</v>
      </c>
    </row>
    <row r="1577" spans="1:33">
      <c r="A1577" s="45">
        <f t="shared" si="336"/>
        <v>1577</v>
      </c>
      <c r="B1577" s="44">
        <f t="shared" si="337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6" t="s">
        <v>2445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8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9"/>
        <v>"M.R" STD_LEFT_RIGHT_ARROWS "R"</v>
      </c>
      <c r="AA1577" s="22" t="str">
        <f t="shared" si="340"/>
        <v>M.R&lt;&gt;R</v>
      </c>
      <c r="AB1577" s="1">
        <f t="shared" si="341"/>
        <v>1539</v>
      </c>
      <c r="AC1577" t="str">
        <f t="shared" si="342"/>
        <v>ITM_M_RR</v>
      </c>
      <c r="AD1577" s="125" t="str">
        <f>IF(ISNA(VLOOKUP(AA1577,'XEQM Shortlist'!J:J,1,0)),"//","")</f>
        <v>//</v>
      </c>
      <c r="AF1577" s="88" t="str">
        <f t="shared" si="343"/>
        <v>M.R&lt;&gt;R</v>
      </c>
      <c r="AG1577" t="b">
        <f t="shared" si="344"/>
        <v>1</v>
      </c>
    </row>
    <row r="1578" spans="1:33">
      <c r="A1578" s="45">
        <f t="shared" si="336"/>
        <v>1578</v>
      </c>
      <c r="B1578" s="44">
        <f t="shared" si="337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6" t="s">
        <v>2655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8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9"/>
        <v>"SINC" STD_PI</v>
      </c>
      <c r="AA1578" s="22" t="str">
        <f t="shared" si="340"/>
        <v>SINCPI</v>
      </c>
      <c r="AB1578" s="1">
        <f t="shared" si="341"/>
        <v>1540</v>
      </c>
      <c r="AC1578" t="str">
        <f t="shared" si="342"/>
        <v>ITM_sincpi</v>
      </c>
      <c r="AD1578" s="125" t="str">
        <f>IF(ISNA(VLOOKUP(AA1578,'XEQM Shortlist'!J:J,1,0)),"//","")</f>
        <v/>
      </c>
      <c r="AF1578" s="88" t="str">
        <f t="shared" si="343"/>
        <v>SINCPI</v>
      </c>
      <c r="AG1578" t="b">
        <f t="shared" si="344"/>
        <v>1</v>
      </c>
    </row>
    <row r="1579" spans="1:33">
      <c r="A1579" s="45">
        <f t="shared" si="336"/>
        <v>1579</v>
      </c>
      <c r="B1579" s="44">
        <f t="shared" si="337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6" t="s">
        <v>1688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8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9"/>
        <v/>
      </c>
      <c r="AA1579" s="22" t="str">
        <f t="shared" si="340"/>
        <v/>
      </c>
      <c r="AB1579" s="1">
        <f t="shared" si="341"/>
        <v>1541</v>
      </c>
      <c r="AC1579" t="str">
        <f t="shared" si="342"/>
        <v>ITM_M_WRAP</v>
      </c>
      <c r="AD1579" s="125" t="str">
        <f>IF(ISNA(VLOOKUP(AA1579,'XEQM Shortlist'!J:J,1,0)),"//","")</f>
        <v/>
      </c>
      <c r="AF1579" s="88" t="str">
        <f t="shared" si="343"/>
        <v/>
      </c>
      <c r="AG1579" t="b">
        <f t="shared" si="344"/>
        <v>1</v>
      </c>
    </row>
    <row r="1580" spans="1:33">
      <c r="A1580" s="45">
        <f t="shared" si="336"/>
        <v>1580</v>
      </c>
      <c r="B1580" s="44">
        <f t="shared" si="337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6" t="s">
        <v>1709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8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9"/>
        <v>"NOP"</v>
      </c>
      <c r="AA1580" s="22" t="str">
        <f t="shared" si="340"/>
        <v>NOP</v>
      </c>
      <c r="AB1580" s="1">
        <f t="shared" si="341"/>
        <v>1542</v>
      </c>
      <c r="AC1580" t="str">
        <f t="shared" si="342"/>
        <v>ITM_NOP</v>
      </c>
      <c r="AD1580" s="125" t="str">
        <f>IF(ISNA(VLOOKUP(AA1580,'XEQM Shortlist'!J:J,1,0)),"//","")</f>
        <v>//</v>
      </c>
      <c r="AF1580" s="88" t="str">
        <f t="shared" si="343"/>
        <v>NOP</v>
      </c>
      <c r="AG1580" t="b">
        <f t="shared" si="344"/>
        <v>1</v>
      </c>
    </row>
    <row r="1581" spans="1:33">
      <c r="A1581" s="45">
        <f t="shared" si="336"/>
        <v>1581</v>
      </c>
      <c r="B1581" s="44">
        <f t="shared" si="337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6" t="s">
        <v>1720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8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9"/>
        <v>"OFF"</v>
      </c>
      <c r="AA1581" s="22" t="str">
        <f t="shared" si="340"/>
        <v>OFF</v>
      </c>
      <c r="AB1581" s="1">
        <f t="shared" si="341"/>
        <v>1543</v>
      </c>
      <c r="AC1581" t="str">
        <f t="shared" si="342"/>
        <v>ITM_OFF</v>
      </c>
      <c r="AD1581" s="125" t="str">
        <f>IF(ISNA(VLOOKUP(AA1581,'XEQM Shortlist'!J:J,1,0)),"//","")</f>
        <v>//</v>
      </c>
      <c r="AF1581" s="88" t="str">
        <f t="shared" si="343"/>
        <v>OFF</v>
      </c>
      <c r="AG1581" t="b">
        <f t="shared" si="344"/>
        <v>1</v>
      </c>
    </row>
    <row r="1582" spans="1:33" s="101" customFormat="1">
      <c r="A1582" s="45">
        <f t="shared" si="336"/>
        <v>1582</v>
      </c>
      <c r="B1582" s="44">
        <f t="shared" si="337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6" t="s">
        <v>1467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8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9"/>
        <v>"DROPY"</v>
      </c>
      <c r="AA1582" s="22" t="str">
        <f t="shared" si="340"/>
        <v>DROPY</v>
      </c>
      <c r="AB1582" s="1">
        <f t="shared" si="341"/>
        <v>1544</v>
      </c>
      <c r="AC1582" t="str">
        <f t="shared" si="342"/>
        <v>ITM_DROPY</v>
      </c>
      <c r="AD1582" s="125" t="str">
        <f>IF(ISNA(VLOOKUP(AA1582,'XEQM Shortlist'!J:J,1,0)),"//","")</f>
        <v>//</v>
      </c>
      <c r="AE1582"/>
      <c r="AF1582" s="88" t="str">
        <f t="shared" si="343"/>
        <v>DROPY</v>
      </c>
      <c r="AG1582" t="b">
        <f t="shared" si="344"/>
        <v>1</v>
      </c>
    </row>
    <row r="1583" spans="1:33" s="101" customFormat="1">
      <c r="A1583" s="45">
        <f t="shared" si="336"/>
        <v>1583</v>
      </c>
      <c r="B1583" s="44">
        <f t="shared" si="337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6" t="s">
        <v>1855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8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9"/>
        <v/>
      </c>
      <c r="AA1583" s="22" t="str">
        <f t="shared" si="340"/>
        <v/>
      </c>
      <c r="AB1583" s="1">
        <f t="shared" si="341"/>
        <v>1545</v>
      </c>
      <c r="AC1583" t="str">
        <f t="shared" si="342"/>
        <v>ITM_STOMIN</v>
      </c>
      <c r="AD1583" s="125" t="str">
        <f>IF(ISNA(VLOOKUP(AA1583,'XEQM Shortlist'!J:J,1,0)),"//","")</f>
        <v/>
      </c>
      <c r="AF1583" s="88" t="str">
        <f t="shared" si="343"/>
        <v/>
      </c>
      <c r="AG1583" t="b">
        <f t="shared" si="344"/>
        <v>1</v>
      </c>
    </row>
    <row r="1584" spans="1:33">
      <c r="A1584" s="45">
        <f t="shared" si="336"/>
        <v>1584</v>
      </c>
      <c r="B1584" s="44">
        <f t="shared" si="337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6" t="s">
        <v>1732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8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9"/>
        <v>"PGMINT"</v>
      </c>
      <c r="AA1584" s="22" t="str">
        <f t="shared" si="340"/>
        <v>PGMINT</v>
      </c>
      <c r="AB1584" s="1">
        <f t="shared" si="341"/>
        <v>1546</v>
      </c>
      <c r="AC1584" t="str">
        <f t="shared" si="342"/>
        <v>ITM_PGMINT</v>
      </c>
      <c r="AD1584" s="125" t="str">
        <f>IF(ISNA(VLOOKUP(AA1584,'XEQM Shortlist'!J:J,1,0)),"//","")</f>
        <v>//</v>
      </c>
      <c r="AF1584" s="88" t="str">
        <f t="shared" si="343"/>
        <v>PGMINT</v>
      </c>
      <c r="AG1584" t="b">
        <f t="shared" si="344"/>
        <v>1</v>
      </c>
    </row>
    <row r="1585" spans="1:33">
      <c r="A1585" s="45">
        <f t="shared" si="336"/>
        <v>1585</v>
      </c>
      <c r="B1585" s="44">
        <f t="shared" si="337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6" t="s">
        <v>1733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8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9"/>
        <v>"PGMSLV"</v>
      </c>
      <c r="AA1585" s="22" t="str">
        <f t="shared" si="340"/>
        <v>PGMSLV</v>
      </c>
      <c r="AB1585" s="1">
        <f t="shared" si="341"/>
        <v>1547</v>
      </c>
      <c r="AC1585" t="str">
        <f t="shared" si="342"/>
        <v>ITM_PGMSLV</v>
      </c>
      <c r="AD1585" s="125" t="str">
        <f>IF(ISNA(VLOOKUP(AA1585,'XEQM Shortlist'!J:J,1,0)),"//","")</f>
        <v>//</v>
      </c>
      <c r="AF1585" s="88" t="str">
        <f t="shared" si="343"/>
        <v>PGMSLV</v>
      </c>
      <c r="AG1585" t="b">
        <f t="shared" si="344"/>
        <v>1</v>
      </c>
    </row>
    <row r="1586" spans="1:33">
      <c r="A1586" s="45">
        <f t="shared" si="336"/>
        <v>1586</v>
      </c>
      <c r="B1586" s="44">
        <f t="shared" si="337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6" t="s">
        <v>1734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8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9"/>
        <v>"PIXEL"</v>
      </c>
      <c r="AA1586" s="22" t="str">
        <f t="shared" si="340"/>
        <v>PIXEL</v>
      </c>
      <c r="AB1586" s="1">
        <f t="shared" si="341"/>
        <v>1548</v>
      </c>
      <c r="AC1586" t="str">
        <f t="shared" si="342"/>
        <v>ITM_PIXEL</v>
      </c>
      <c r="AD1586" s="125" t="str">
        <f>IF(ISNA(VLOOKUP(AA1586,'XEQM Shortlist'!J:J,1,0)),"//","")</f>
        <v>//</v>
      </c>
      <c r="AF1586" s="88" t="str">
        <f t="shared" si="343"/>
        <v>PIXEL</v>
      </c>
      <c r="AG1586" t="b">
        <f t="shared" si="344"/>
        <v>1</v>
      </c>
    </row>
    <row r="1587" spans="1:33" s="151" customFormat="1">
      <c r="A1587" s="45">
        <f t="shared" si="336"/>
        <v>1587</v>
      </c>
      <c r="B1587" s="44">
        <f t="shared" si="337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6" t="s">
        <v>1735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8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9"/>
        <v>"SCATR"</v>
      </c>
      <c r="AA1587" s="22" t="str">
        <f t="shared" si="340"/>
        <v>SCATR</v>
      </c>
      <c r="AB1587" s="1">
        <f t="shared" si="341"/>
        <v>1549</v>
      </c>
      <c r="AC1587" t="str">
        <f t="shared" si="342"/>
        <v>ITM_PLOT</v>
      </c>
      <c r="AD1587" s="125" t="str">
        <f>IF(ISNA(VLOOKUP(AA1587,'XEQM Shortlist'!J:J,1,0)),"//","")</f>
        <v>//</v>
      </c>
      <c r="AE1587"/>
      <c r="AF1587" s="88" t="str">
        <f t="shared" si="343"/>
        <v>SCATR</v>
      </c>
      <c r="AG1587" t="b">
        <f t="shared" si="344"/>
        <v>1</v>
      </c>
    </row>
    <row r="1588" spans="1:33">
      <c r="A1588" s="45">
        <f t="shared" si="336"/>
        <v>1588</v>
      </c>
      <c r="B1588" s="44">
        <f t="shared" si="337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6" t="s">
        <v>3888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8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9"/>
        <v>"P" STD_SUB_N</v>
      </c>
      <c r="AA1588" s="22" t="str">
        <f t="shared" si="340"/>
        <v>PN</v>
      </c>
      <c r="AB1588" s="1">
        <f t="shared" si="341"/>
        <v>1550</v>
      </c>
      <c r="AC1588" t="str">
        <f t="shared" si="342"/>
        <v>ITM_Pn</v>
      </c>
      <c r="AD1588" s="125" t="str">
        <f>IF(ISNA(VLOOKUP(AA1588,'XEQM Shortlist'!J:J,1,0)),"//","")</f>
        <v>//</v>
      </c>
      <c r="AF1588" s="88" t="str">
        <f t="shared" si="343"/>
        <v>PN</v>
      </c>
      <c r="AG1588" t="b">
        <f t="shared" si="344"/>
        <v>1</v>
      </c>
    </row>
    <row r="1589" spans="1:33">
      <c r="A1589" s="45">
        <f t="shared" si="336"/>
        <v>1589</v>
      </c>
      <c r="B1589" s="44">
        <f t="shared" si="337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6" t="s">
        <v>1736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8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9"/>
        <v>"POINT"</v>
      </c>
      <c r="AA1589" s="22" t="str">
        <f t="shared" si="340"/>
        <v>POINT</v>
      </c>
      <c r="AB1589" s="1">
        <f t="shared" si="341"/>
        <v>1551</v>
      </c>
      <c r="AC1589" t="str">
        <f t="shared" si="342"/>
        <v>ITM_POINT</v>
      </c>
      <c r="AD1589" s="125" t="str">
        <f>IF(ISNA(VLOOKUP(AA1589,'XEQM Shortlist'!J:J,1,0)),"//","")</f>
        <v>//</v>
      </c>
      <c r="AF1589" s="88" t="str">
        <f t="shared" si="343"/>
        <v>POINT</v>
      </c>
      <c r="AG1589" t="b">
        <f t="shared" si="344"/>
        <v>1</v>
      </c>
    </row>
    <row r="1590" spans="1:33">
      <c r="A1590" s="45">
        <f t="shared" si="336"/>
        <v>1590</v>
      </c>
      <c r="B1590" s="44">
        <f t="shared" si="337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6" t="s">
        <v>2488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8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9"/>
        <v>"LOADV"</v>
      </c>
      <c r="AA1590" s="22" t="str">
        <f t="shared" si="340"/>
        <v>LOADV</v>
      </c>
      <c r="AB1590" s="1">
        <f t="shared" si="341"/>
        <v>1552</v>
      </c>
      <c r="AC1590" t="str">
        <f t="shared" si="342"/>
        <v>ITM_LOADV</v>
      </c>
      <c r="AD1590" s="125" t="str">
        <f>IF(ISNA(VLOOKUP(AA1590,'XEQM Shortlist'!J:J,1,0)),"//","")</f>
        <v>//</v>
      </c>
      <c r="AF1590" s="88" t="str">
        <f t="shared" si="343"/>
        <v>LOADV</v>
      </c>
      <c r="AG1590" t="b">
        <f t="shared" si="344"/>
        <v>1</v>
      </c>
    </row>
    <row r="1591" spans="1:33">
      <c r="A1591" s="45">
        <f t="shared" si="336"/>
        <v>1591</v>
      </c>
      <c r="B1591" s="44">
        <f t="shared" si="337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6" t="s">
        <v>1743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8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9"/>
        <v>"POPLR"</v>
      </c>
      <c r="AA1591" s="22" t="str">
        <f t="shared" si="340"/>
        <v>POPLR</v>
      </c>
      <c r="AB1591" s="1">
        <f t="shared" si="341"/>
        <v>1553</v>
      </c>
      <c r="AC1591" t="str">
        <f t="shared" si="342"/>
        <v>ITM_POPLR</v>
      </c>
      <c r="AD1591" s="125" t="str">
        <f>IF(ISNA(VLOOKUP(AA1591,'XEQM Shortlist'!J:J,1,0)),"//","")</f>
        <v>//</v>
      </c>
      <c r="AF1591" s="88" t="str">
        <f t="shared" si="343"/>
        <v>POPLR</v>
      </c>
      <c r="AG1591" t="b">
        <f t="shared" si="344"/>
        <v>1</v>
      </c>
    </row>
    <row r="1592" spans="1:33">
      <c r="A1592" s="45">
        <f t="shared" si="336"/>
        <v>1592</v>
      </c>
      <c r="B1592" s="44">
        <f t="shared" si="337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6" t="s">
        <v>1745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8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9"/>
        <v>"PRCL"</v>
      </c>
      <c r="AA1592" s="22" t="str">
        <f t="shared" si="340"/>
        <v>PRCL</v>
      </c>
      <c r="AB1592" s="1">
        <f t="shared" si="341"/>
        <v>1554</v>
      </c>
      <c r="AC1592" t="str">
        <f t="shared" si="342"/>
        <v>ITM_PRCL</v>
      </c>
      <c r="AD1592" s="125" t="str">
        <f>IF(ISNA(VLOOKUP(AA1592,'XEQM Shortlist'!J:J,1,0)),"//","")</f>
        <v>//</v>
      </c>
      <c r="AF1592" s="88" t="str">
        <f t="shared" si="343"/>
        <v>PRCL</v>
      </c>
      <c r="AG1592" t="b">
        <f t="shared" si="344"/>
        <v>1</v>
      </c>
    </row>
    <row r="1593" spans="1:33">
      <c r="A1593" s="45">
        <f t="shared" si="336"/>
        <v>1593</v>
      </c>
      <c r="B1593" s="44">
        <f t="shared" si="337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6" t="s">
        <v>1750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8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9"/>
        <v>"PSTO"</v>
      </c>
      <c r="AA1593" s="22" t="str">
        <f t="shared" si="340"/>
        <v>PSTO</v>
      </c>
      <c r="AB1593" s="1">
        <f t="shared" si="341"/>
        <v>1555</v>
      </c>
      <c r="AC1593" t="str">
        <f t="shared" si="342"/>
        <v>ITM_PSTO</v>
      </c>
      <c r="AD1593" s="125" t="str">
        <f>IF(ISNA(VLOOKUP(AA1593,'XEQM Shortlist'!J:J,1,0)),"//","")</f>
        <v>//</v>
      </c>
      <c r="AF1593" s="88" t="str">
        <f t="shared" si="343"/>
        <v>PSTO</v>
      </c>
      <c r="AG1593" t="b">
        <f t="shared" si="344"/>
        <v>1</v>
      </c>
    </row>
    <row r="1594" spans="1:33">
      <c r="A1594" s="45">
        <f t="shared" si="336"/>
        <v>1594</v>
      </c>
      <c r="B1594" s="44">
        <f t="shared" si="337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6" t="s">
        <v>1751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8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9"/>
        <v>"PUTK"</v>
      </c>
      <c r="AA1594" s="22" t="str">
        <f t="shared" si="340"/>
        <v>PUTK</v>
      </c>
      <c r="AB1594" s="1">
        <f t="shared" si="341"/>
        <v>1556</v>
      </c>
      <c r="AC1594" t="str">
        <f t="shared" si="342"/>
        <v>ITM_PUTK</v>
      </c>
      <c r="AD1594" s="125" t="str">
        <f>IF(ISNA(VLOOKUP(AA1594,'XEQM Shortlist'!J:J,1,0)),"//","")</f>
        <v>//</v>
      </c>
      <c r="AF1594" s="88" t="str">
        <f t="shared" si="343"/>
        <v>PUTK</v>
      </c>
      <c r="AG1594" t="b">
        <f t="shared" si="344"/>
        <v>1</v>
      </c>
    </row>
    <row r="1595" spans="1:33">
      <c r="A1595" s="45">
        <f t="shared" si="336"/>
        <v>1595</v>
      </c>
      <c r="B1595" s="44">
        <f t="shared" si="337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6" t="s">
        <v>1755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8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9"/>
        <v>"RAD"</v>
      </c>
      <c r="AA1595" s="22" t="str">
        <f t="shared" si="340"/>
        <v>RAD</v>
      </c>
      <c r="AB1595" s="1">
        <f t="shared" si="341"/>
        <v>1557</v>
      </c>
      <c r="AC1595" t="str">
        <f t="shared" si="342"/>
        <v>ITM_RAD</v>
      </c>
      <c r="AD1595" s="125" t="str">
        <f>IF(ISNA(VLOOKUP(AA1595,'XEQM Shortlist'!J:J,1,0)),"//","")</f>
        <v/>
      </c>
      <c r="AF1595" s="88" t="str">
        <f t="shared" si="343"/>
        <v>RAD</v>
      </c>
      <c r="AG1595" t="b">
        <f t="shared" si="344"/>
        <v>1</v>
      </c>
    </row>
    <row r="1596" spans="1:33">
      <c r="A1596" s="2">
        <f t="shared" si="336"/>
        <v>1596</v>
      </c>
      <c r="B1596">
        <f t="shared" si="337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8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9"/>
        <v/>
      </c>
      <c r="AA1596" s="22" t="str">
        <f t="shared" si="340"/>
        <v/>
      </c>
      <c r="AB1596" s="1">
        <f t="shared" si="341"/>
        <v>1558</v>
      </c>
      <c r="AC1596" t="str">
        <f t="shared" si="342"/>
        <v>ITM_1558</v>
      </c>
      <c r="AD1596" s="96" t="str">
        <f>IF(ISNA(VLOOKUP(AA1596,'XEQM Shortlist'!J:J,1,0)),"//","")</f>
        <v/>
      </c>
      <c r="AF1596" s="2" t="str">
        <f t="shared" si="343"/>
        <v/>
      </c>
      <c r="AG1596" t="b">
        <f t="shared" si="344"/>
        <v>1</v>
      </c>
    </row>
    <row r="1597" spans="1:33">
      <c r="A1597" s="45">
        <f t="shared" ref="A1597:A1660" si="346">IF(B1597=INT(B1597),ROW(),"")</f>
        <v>1597</v>
      </c>
      <c r="B1597" s="44">
        <f t="shared" ref="B1597:B1660" si="347">IF(AND(MID(C1597,2,1)&lt;&gt;"/",MID(C1597,1,1)="/"),INT(B1596)+1,B1596+0.01)</f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6" t="s">
        <v>1757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8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9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0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1">B1597</f>
        <v>1559</v>
      </c>
      <c r="AC1597" t="str">
        <f t="shared" ref="AC1597:AC1660" si="352">P1597</f>
        <v>ITM_RAN</v>
      </c>
      <c r="AD1597" s="125" t="str">
        <f>IF(ISNA(VLOOKUP(AA1597,'XEQM Shortlist'!J:J,1,0)),"//","")</f>
        <v/>
      </c>
      <c r="AF1597" s="88" t="str">
        <f t="shared" ref="AF1597:AF1660" si="353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4">AA1597=AF1597</f>
        <v>1</v>
      </c>
    </row>
    <row r="1598" spans="1:33">
      <c r="A1598" s="45">
        <f t="shared" si="346"/>
        <v>1598</v>
      </c>
      <c r="B1598" s="44">
        <f t="shared" si="347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5" t="s">
        <v>4670</v>
      </c>
      <c r="N1598" s="52" t="s">
        <v>2155</v>
      </c>
      <c r="O1598" s="52" t="s">
        <v>263</v>
      </c>
      <c r="P1598" s="256" t="s">
        <v>1758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8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9"/>
        <v>"REGS"</v>
      </c>
      <c r="AA1598" s="22" t="str">
        <f t="shared" si="350"/>
        <v>REGS</v>
      </c>
      <c r="AB1598" s="1">
        <f t="shared" si="351"/>
        <v>1560</v>
      </c>
      <c r="AC1598" t="str">
        <f t="shared" si="352"/>
        <v>ITM_RBR</v>
      </c>
      <c r="AD1598" s="125" t="str">
        <f>IF(ISNA(VLOOKUP(AA1598,'XEQM Shortlist'!J:J,1,0)),"//","")</f>
        <v>//</v>
      </c>
      <c r="AF1598" s="88" t="str">
        <f t="shared" si="353"/>
        <v>REGS</v>
      </c>
      <c r="AG1598" t="b">
        <f t="shared" si="354"/>
        <v>1</v>
      </c>
    </row>
    <row r="1599" spans="1:33">
      <c r="A1599" s="45">
        <f t="shared" si="346"/>
        <v>1599</v>
      </c>
      <c r="B1599" s="44">
        <f t="shared" si="347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6" t="s">
        <v>1760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8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9"/>
        <v>"RCLCFG"</v>
      </c>
      <c r="AA1599" s="22" t="str">
        <f t="shared" si="350"/>
        <v>RCLCFG</v>
      </c>
      <c r="AB1599" s="1">
        <f t="shared" si="351"/>
        <v>1561</v>
      </c>
      <c r="AC1599" t="str">
        <f t="shared" si="352"/>
        <v>ITM_RCLCFG</v>
      </c>
      <c r="AD1599" s="125" t="str">
        <f>IF(ISNA(VLOOKUP(AA1599,'XEQM Shortlist'!J:J,1,0)),"//","")</f>
        <v>//</v>
      </c>
      <c r="AF1599" s="88" t="str">
        <f t="shared" si="353"/>
        <v>RCLCFG</v>
      </c>
      <c r="AG1599" t="b">
        <f t="shared" si="354"/>
        <v>1</v>
      </c>
    </row>
    <row r="1600" spans="1:33">
      <c r="A1600" s="45">
        <f t="shared" si="346"/>
        <v>1600</v>
      </c>
      <c r="B1600" s="44">
        <f t="shared" si="347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6" t="s">
        <v>1761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8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9"/>
        <v>"RCLEL"</v>
      </c>
      <c r="AA1600" s="22" t="str">
        <f t="shared" si="350"/>
        <v>RCLEL</v>
      </c>
      <c r="AB1600" s="1">
        <f t="shared" si="351"/>
        <v>1562</v>
      </c>
      <c r="AC1600" t="str">
        <f t="shared" si="352"/>
        <v>ITM_RCLEL</v>
      </c>
      <c r="AD1600" s="125" t="str">
        <f>IF(ISNA(VLOOKUP(AA1600,'XEQM Shortlist'!J:J,1,0)),"//","")</f>
        <v>//</v>
      </c>
      <c r="AF1600" s="88" t="str">
        <f t="shared" si="353"/>
        <v>RCLEL</v>
      </c>
      <c r="AG1600" t="b">
        <f t="shared" si="354"/>
        <v>1</v>
      </c>
    </row>
    <row r="1601" spans="1:33">
      <c r="A1601" s="45">
        <f t="shared" si="346"/>
        <v>1601</v>
      </c>
      <c r="B1601" s="44">
        <f t="shared" si="347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6" t="s">
        <v>1762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8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9"/>
        <v>"RCLIJ"</v>
      </c>
      <c r="AA1601" s="22" t="str">
        <f t="shared" si="350"/>
        <v>RCLIJ</v>
      </c>
      <c r="AB1601" s="1">
        <f t="shared" si="351"/>
        <v>1563</v>
      </c>
      <c r="AC1601" t="str">
        <f t="shared" si="352"/>
        <v>ITM_RCLIJ</v>
      </c>
      <c r="AD1601" s="125" t="str">
        <f>IF(ISNA(VLOOKUP(AA1601,'XEQM Shortlist'!J:J,1,0)),"//","")</f>
        <v>//</v>
      </c>
      <c r="AF1601" s="88" t="str">
        <f t="shared" si="353"/>
        <v>RCLIJ</v>
      </c>
      <c r="AG1601" t="b">
        <f t="shared" si="354"/>
        <v>1</v>
      </c>
    </row>
    <row r="1602" spans="1:33">
      <c r="A1602" s="45">
        <f t="shared" si="346"/>
        <v>1602</v>
      </c>
      <c r="B1602" s="44">
        <f t="shared" si="347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6" t="s">
        <v>1763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8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9"/>
        <v>"RCLS"</v>
      </c>
      <c r="AA1602" s="22" t="str">
        <f t="shared" si="350"/>
        <v>RCLS</v>
      </c>
      <c r="AB1602" s="1">
        <f t="shared" si="351"/>
        <v>1564</v>
      </c>
      <c r="AC1602" t="str">
        <f t="shared" si="352"/>
        <v>ITM_RCLS</v>
      </c>
      <c r="AD1602" s="125" t="str">
        <f>IF(ISNA(VLOOKUP(AA1602,'XEQM Shortlist'!J:J,1,0)),"//","")</f>
        <v>//</v>
      </c>
      <c r="AF1602" s="88" t="str">
        <f t="shared" si="353"/>
        <v>RCLS</v>
      </c>
      <c r="AG1602" t="b">
        <f t="shared" si="354"/>
        <v>1</v>
      </c>
    </row>
    <row r="1603" spans="1:33">
      <c r="A1603" s="45">
        <f t="shared" si="346"/>
        <v>1603</v>
      </c>
      <c r="B1603" s="44">
        <f t="shared" si="347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6" t="s">
        <v>1767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8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9"/>
        <v>"RDP"</v>
      </c>
      <c r="AA1603" s="22" t="str">
        <f t="shared" si="350"/>
        <v>RDP</v>
      </c>
      <c r="AB1603" s="1">
        <f t="shared" si="351"/>
        <v>1565</v>
      </c>
      <c r="AC1603" t="str">
        <f t="shared" si="352"/>
        <v>ITM_RDP</v>
      </c>
      <c r="AD1603" s="125" t="str">
        <f>IF(ISNA(VLOOKUP(AA1603,'XEQM Shortlist'!J:J,1,0)),"//","")</f>
        <v>//</v>
      </c>
      <c r="AF1603" s="88" t="str">
        <f t="shared" si="353"/>
        <v>RDP</v>
      </c>
      <c r="AG1603" t="b">
        <f t="shared" si="354"/>
        <v>1</v>
      </c>
    </row>
    <row r="1604" spans="1:33">
      <c r="A1604" s="45">
        <f t="shared" si="346"/>
        <v>1604</v>
      </c>
      <c r="B1604" s="44">
        <f t="shared" si="347"/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6" t="s">
        <v>1771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8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9"/>
        <v>"RE"</v>
      </c>
      <c r="AA1604" s="22" t="str">
        <f t="shared" si="350"/>
        <v>RE</v>
      </c>
      <c r="AB1604" s="1">
        <f t="shared" si="351"/>
        <v>1566</v>
      </c>
      <c r="AC1604" t="str">
        <f t="shared" si="352"/>
        <v>ITM_RE</v>
      </c>
      <c r="AD1604" s="125" t="str">
        <f>IF(ISNA(VLOOKUP(AA1604,'XEQM Shortlist'!J:J,1,0)),"//","")</f>
        <v/>
      </c>
      <c r="AF1604" s="88" t="str">
        <f t="shared" si="353"/>
        <v>RE</v>
      </c>
      <c r="AG1604" t="b">
        <f t="shared" si="354"/>
        <v>1</v>
      </c>
    </row>
    <row r="1605" spans="1:33">
      <c r="A1605" s="45">
        <f t="shared" si="346"/>
        <v>1605</v>
      </c>
      <c r="B1605" s="44">
        <f t="shared" si="347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6" t="s">
        <v>4746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8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9"/>
        <v>"READP"</v>
      </c>
      <c r="AA1605" s="22" t="str">
        <f t="shared" si="350"/>
        <v>READP</v>
      </c>
      <c r="AB1605" s="1">
        <f t="shared" si="351"/>
        <v>1567</v>
      </c>
      <c r="AC1605" t="str">
        <f t="shared" si="352"/>
        <v>ITM_READP</v>
      </c>
      <c r="AD1605" s="125" t="str">
        <f>IF(ISNA(VLOOKUP(AA1605,'XEQM Shortlist'!J:J,1,0)),"//","")</f>
        <v>//</v>
      </c>
      <c r="AF1605" s="88" t="str">
        <f t="shared" si="353"/>
        <v>READP</v>
      </c>
      <c r="AG1605" t="b">
        <f t="shared" si="354"/>
        <v>1</v>
      </c>
    </row>
    <row r="1606" spans="1:33">
      <c r="A1606" s="45">
        <f t="shared" si="346"/>
        <v>1606</v>
      </c>
      <c r="B1606" s="44">
        <f t="shared" si="347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6" t="s">
        <v>1775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8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9"/>
        <v>"RESET"</v>
      </c>
      <c r="AA1606" s="22" t="str">
        <f t="shared" si="350"/>
        <v>RESET</v>
      </c>
      <c r="AB1606" s="1">
        <f t="shared" si="351"/>
        <v>1568</v>
      </c>
      <c r="AC1606" t="str">
        <f t="shared" si="352"/>
        <v>ITM_RESET</v>
      </c>
      <c r="AD1606" s="125" t="str">
        <f>IF(ISNA(VLOOKUP(AA1606,'XEQM Shortlist'!J:J,1,0)),"//","")</f>
        <v>//</v>
      </c>
      <c r="AF1606" s="88" t="str">
        <f t="shared" si="353"/>
        <v>RESET</v>
      </c>
      <c r="AG1606" t="b">
        <f t="shared" si="354"/>
        <v>1</v>
      </c>
    </row>
    <row r="1607" spans="1:33">
      <c r="A1607" s="45">
        <f t="shared" si="346"/>
        <v>1607</v>
      </c>
      <c r="B1607" s="44">
        <f t="shared" si="347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6" t="s">
        <v>1776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8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9"/>
        <v>"RE" STD_RIGHT_ARROW "CX"</v>
      </c>
      <c r="AA1607" s="22" t="str">
        <f t="shared" si="350"/>
        <v>RE&gt;CX</v>
      </c>
      <c r="AB1607" s="1">
        <f t="shared" si="351"/>
        <v>1569</v>
      </c>
      <c r="AC1607" t="str">
        <f t="shared" si="352"/>
        <v>ITM_REtoCX</v>
      </c>
      <c r="AD1607" s="125" t="str">
        <f>IF(ISNA(VLOOKUP(AA1607,'XEQM Shortlist'!J:J,1,0)),"//","")</f>
        <v>//</v>
      </c>
      <c r="AF1607" s="88" t="str">
        <f t="shared" si="353"/>
        <v>RE&gt;CX</v>
      </c>
      <c r="AG1607" t="b">
        <f t="shared" si="354"/>
        <v>1</v>
      </c>
    </row>
    <row r="1608" spans="1:33">
      <c r="A1608" s="45">
        <f t="shared" si="346"/>
        <v>1608</v>
      </c>
      <c r="B1608" s="44">
        <f t="shared" si="347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6" t="s">
        <v>1777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8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9"/>
        <v>"RE" STD_LEFT_RIGHT_ARROWS "IM"</v>
      </c>
      <c r="AA1608" s="22" t="str">
        <f t="shared" si="350"/>
        <v>RE&lt;&gt;IM</v>
      </c>
      <c r="AB1608" s="1">
        <f t="shared" si="351"/>
        <v>1570</v>
      </c>
      <c r="AC1608" t="str">
        <f t="shared" si="352"/>
        <v>ITM_REexIM</v>
      </c>
      <c r="AD1608" s="125" t="str">
        <f>IF(ISNA(VLOOKUP(AA1608,'XEQM Shortlist'!J:J,1,0)),"//","")</f>
        <v/>
      </c>
      <c r="AF1608" s="88" t="str">
        <f t="shared" si="353"/>
        <v>RE&lt;&gt;IM</v>
      </c>
      <c r="AG1608" t="b">
        <f t="shared" si="354"/>
        <v>1</v>
      </c>
    </row>
    <row r="1609" spans="1:33">
      <c r="A1609" s="2">
        <f t="shared" si="346"/>
        <v>1609</v>
      </c>
      <c r="B1609">
        <f t="shared" si="347"/>
        <v>1571</v>
      </c>
      <c r="C1609" s="94" t="s">
        <v>3642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1348</v>
      </c>
      <c r="K1609" s="96" t="s">
        <v>3656</v>
      </c>
      <c r="L1609" t="s">
        <v>4614</v>
      </c>
      <c r="M1609" t="s">
        <v>4672</v>
      </c>
      <c r="P1609" s="256" t="str">
        <f t="shared" ref="P1609:P1610" si="357">"MNU_"&amp;IF(B1609&lt;10,"000",IF(B1609&lt;100,"00",IF(B1609&lt;1000,"0","")))&amp;$B1609</f>
        <v>MNU_1571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8"/>
        <v>397</v>
      </c>
      <c r="W1609" s="2" t="s">
        <v>2155</v>
      </c>
      <c r="X1609" s="96" t="s">
        <v>2155</v>
      </c>
      <c r="Y1609" s="96" t="s">
        <v>2155</v>
      </c>
      <c r="Z1609" s="22" t="str">
        <f t="shared" si="349"/>
        <v/>
      </c>
      <c r="AA1609" s="22" t="str">
        <f t="shared" si="350"/>
        <v/>
      </c>
      <c r="AB1609" s="1">
        <f t="shared" si="351"/>
        <v>1571</v>
      </c>
      <c r="AC1609" t="str">
        <f t="shared" si="352"/>
        <v>MNU_1571</v>
      </c>
      <c r="AD1609" s="96" t="str">
        <f>IF(ISNA(VLOOKUP(AA1609,'XEQM Shortlist'!J:J,1,0)),"//","")</f>
        <v/>
      </c>
      <c r="AF1609" s="2" t="str">
        <f t="shared" si="353"/>
        <v/>
      </c>
      <c r="AG1609" t="b">
        <f t="shared" si="354"/>
        <v>1</v>
      </c>
    </row>
    <row r="1610" spans="1:33">
      <c r="A1610" s="2">
        <f t="shared" si="346"/>
        <v>1610</v>
      </c>
      <c r="B1610">
        <f t="shared" si="347"/>
        <v>1572</v>
      </c>
      <c r="C1610" s="94" t="s">
        <v>3642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1348</v>
      </c>
      <c r="K1610" s="96" t="s">
        <v>3656</v>
      </c>
      <c r="L1610" t="s">
        <v>4614</v>
      </c>
      <c r="M1610" t="s">
        <v>4672</v>
      </c>
      <c r="P1610" s="256" t="str">
        <f t="shared" si="357"/>
        <v>MNU_1572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8"/>
        <v>397</v>
      </c>
      <c r="W1610" s="2" t="s">
        <v>2155</v>
      </c>
      <c r="X1610" s="96" t="s">
        <v>2155</v>
      </c>
      <c r="Y1610" s="96" t="s">
        <v>2155</v>
      </c>
      <c r="Z1610" s="22" t="str">
        <f t="shared" si="349"/>
        <v/>
      </c>
      <c r="AA1610" s="22" t="str">
        <f t="shared" si="350"/>
        <v/>
      </c>
      <c r="AB1610" s="1">
        <f t="shared" si="351"/>
        <v>1572</v>
      </c>
      <c r="AC1610" t="str">
        <f t="shared" si="352"/>
        <v>MNU_1572</v>
      </c>
      <c r="AD1610" s="96" t="str">
        <f>IF(ISNA(VLOOKUP(AA1610,'XEQM Shortlist'!J:J,1,0)),"//","")</f>
        <v/>
      </c>
      <c r="AF1610" s="2" t="str">
        <f t="shared" si="353"/>
        <v/>
      </c>
      <c r="AG1610" t="b">
        <f t="shared" si="354"/>
        <v>1</v>
      </c>
    </row>
    <row r="1611" spans="1:33" s="17" customFormat="1">
      <c r="A1611" s="45">
        <f t="shared" si="346"/>
        <v>1611</v>
      </c>
      <c r="B1611" s="44">
        <f t="shared" si="347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3">
        <v>0</v>
      </c>
      <c r="H1611" s="273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6" t="s">
        <v>4403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8"/>
        <v>398</v>
      </c>
      <c r="W1611" s="161" t="s">
        <v>2155</v>
      </c>
      <c r="X1611" s="166" t="s">
        <v>2155</v>
      </c>
      <c r="Y1611" s="166" t="s">
        <v>2155</v>
      </c>
      <c r="Z1611" s="22" t="str">
        <f t="shared" si="349"/>
        <v>"DSP"</v>
      </c>
      <c r="AA1611" s="22" t="str">
        <f t="shared" si="350"/>
        <v>DSP</v>
      </c>
      <c r="AB1611" s="1">
        <f t="shared" si="351"/>
        <v>1573</v>
      </c>
      <c r="AC1611" t="str">
        <f t="shared" si="352"/>
        <v>ITM_DSP</v>
      </c>
      <c r="AD1611" s="125" t="str">
        <f>IF(ISNA(VLOOKUP(AA1611,'XEQM Shortlist'!J:J,1,0)),"//","")</f>
        <v>//</v>
      </c>
      <c r="AF1611" s="88" t="str">
        <f t="shared" si="353"/>
        <v>DSP</v>
      </c>
      <c r="AG1611" t="b">
        <f t="shared" si="354"/>
        <v>1</v>
      </c>
    </row>
    <row r="1612" spans="1:33">
      <c r="A1612" s="45">
        <f t="shared" si="346"/>
        <v>1612</v>
      </c>
      <c r="B1612" s="44">
        <f t="shared" si="347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6" t="s">
        <v>1786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8"/>
        <v>399</v>
      </c>
      <c r="W1612" s="75" t="s">
        <v>2155</v>
      </c>
      <c r="X1612" s="54" t="s">
        <v>2155</v>
      </c>
      <c r="Y1612" s="54" t="s">
        <v>2155</v>
      </c>
      <c r="Z1612" s="22" t="str">
        <f t="shared" si="349"/>
        <v>"RNORM"</v>
      </c>
      <c r="AA1612" s="22" t="str">
        <f t="shared" si="350"/>
        <v>RNORM</v>
      </c>
      <c r="AB1612" s="1">
        <f t="shared" si="351"/>
        <v>1574</v>
      </c>
      <c r="AC1612" t="str">
        <f t="shared" si="352"/>
        <v>ITM_RNORM</v>
      </c>
      <c r="AD1612" s="125" t="str">
        <f>IF(ISNA(VLOOKUP(AA1612,'XEQM Shortlist'!J:J,1,0)),"//","")</f>
        <v>//</v>
      </c>
      <c r="AF1612" s="88" t="str">
        <f t="shared" si="353"/>
        <v>RNORM</v>
      </c>
      <c r="AG1612" t="b">
        <f t="shared" si="354"/>
        <v>1</v>
      </c>
    </row>
    <row r="1613" spans="1:33" s="101" customFormat="1">
      <c r="A1613" s="45">
        <f t="shared" si="346"/>
        <v>1613</v>
      </c>
      <c r="B1613" s="44">
        <f t="shared" si="347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6" t="s">
        <v>1502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8"/>
        <v>400</v>
      </c>
      <c r="W1613" s="97" t="s">
        <v>2553</v>
      </c>
      <c r="X1613" s="100" t="s">
        <v>2155</v>
      </c>
      <c r="Y1613" s="100" t="s">
        <v>2155</v>
      </c>
      <c r="Z1613" s="22" t="str">
        <f t="shared" si="349"/>
        <v>"E" STD_SUP_X "-1"</v>
      </c>
      <c r="AA1613" s="22" t="str">
        <f t="shared" si="350"/>
        <v>E^X-1</v>
      </c>
      <c r="AB1613" s="1">
        <f t="shared" si="351"/>
        <v>1575</v>
      </c>
      <c r="AC1613" t="str">
        <f t="shared" si="352"/>
        <v>ITM_EX1</v>
      </c>
      <c r="AD1613" s="125" t="str">
        <f>IF(ISNA(VLOOKUP(AA1613,'XEQM Shortlist'!J:J,1,0)),"//","")</f>
        <v/>
      </c>
      <c r="AE1613"/>
      <c r="AF1613" s="88" t="str">
        <f t="shared" si="353"/>
        <v>E^X-1</v>
      </c>
      <c r="AG1613" t="b">
        <f t="shared" si="354"/>
        <v>1</v>
      </c>
    </row>
    <row r="1614" spans="1:33">
      <c r="A1614" s="2">
        <f t="shared" ref="A1614" si="359">IF(B1614=INT(B1614),ROW(),"")</f>
        <v>1614</v>
      </c>
      <c r="B1614">
        <f t="shared" ref="B1614" si="360">IF(AND(MID(C1614,2,1)&lt;&gt;"/",MID(C1614,1,1)="/"),INT(B1613)+1,B1613+0.01)</f>
        <v>1576</v>
      </c>
      <c r="C1614" s="94" t="s">
        <v>3642</v>
      </c>
      <c r="D1614" s="94" t="s">
        <v>7</v>
      </c>
      <c r="E1614" s="178" t="str">
        <f t="shared" ref="E1614" si="361">CHAR(34)&amp;IF(B1614&lt;10,"000",IF(B1614&lt;100,"00",IF(B1614&lt;1000,"0","")))&amp;$B1614&amp;CHAR(34)</f>
        <v>"1576"</v>
      </c>
      <c r="F1614" s="178" t="str">
        <f t="shared" ref="F1614" si="362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6" t="str">
        <f t="shared" ref="P1614" si="363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4">IF(AA1614&lt;&gt;"",V1613+1,V1613)</f>
        <v>400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65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6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7">B1614</f>
        <v>1576</v>
      </c>
      <c r="AC1614" t="str">
        <f t="shared" ref="AC1614" si="368">P1614</f>
        <v>MNU_1576</v>
      </c>
      <c r="AD1614" s="96" t="str">
        <f>IF(ISNA(VLOOKUP(AA1614,'XEQM Shortlist'!J:J,1,0)),"//","")</f>
        <v/>
      </c>
      <c r="AF1614" s="2" t="str">
        <f t="shared" ref="AF1614" si="369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0">AA1614=AF1614</f>
        <v>1</v>
      </c>
    </row>
    <row r="1615" spans="1:33">
      <c r="A1615" s="45">
        <f t="shared" si="346"/>
        <v>1615</v>
      </c>
      <c r="B1615" s="44">
        <f t="shared" si="347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6" t="s">
        <v>1791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8"/>
        <v>401</v>
      </c>
      <c r="W1615" s="75" t="s">
        <v>2155</v>
      </c>
      <c r="X1615" s="54" t="s">
        <v>2155</v>
      </c>
      <c r="Y1615" s="54" t="s">
        <v>2155</v>
      </c>
      <c r="Z1615" s="22" t="str">
        <f t="shared" si="349"/>
        <v>"RSD"</v>
      </c>
      <c r="AA1615" s="22" t="str">
        <f t="shared" si="350"/>
        <v>RSD</v>
      </c>
      <c r="AB1615" s="1">
        <f t="shared" si="351"/>
        <v>1577</v>
      </c>
      <c r="AC1615" t="str">
        <f t="shared" si="352"/>
        <v>ITM_RSD</v>
      </c>
      <c r="AD1615" s="125" t="str">
        <f>IF(ISNA(VLOOKUP(AA1615,'XEQM Shortlist'!J:J,1,0)),"//","")</f>
        <v>//</v>
      </c>
      <c r="AF1615" s="88" t="str">
        <f t="shared" si="353"/>
        <v>RSD</v>
      </c>
      <c r="AG1615" t="b">
        <f t="shared" si="354"/>
        <v>1</v>
      </c>
    </row>
    <row r="1616" spans="1:33">
      <c r="A1616" s="45">
        <f t="shared" si="346"/>
        <v>1616</v>
      </c>
      <c r="B1616" s="44">
        <f t="shared" si="347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6" t="s">
        <v>1792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8"/>
        <v>402</v>
      </c>
      <c r="W1616" s="75" t="s">
        <v>2155</v>
      </c>
      <c r="X1616" s="54" t="s">
        <v>2155</v>
      </c>
      <c r="Y1616" s="54" t="s">
        <v>2155</v>
      </c>
      <c r="Z1616" s="22" t="str">
        <f t="shared" si="349"/>
        <v>"RSUM"</v>
      </c>
      <c r="AA1616" s="22" t="str">
        <f t="shared" si="350"/>
        <v>RSUM</v>
      </c>
      <c r="AB1616" s="1">
        <f t="shared" si="351"/>
        <v>1578</v>
      </c>
      <c r="AC1616" t="str">
        <f t="shared" si="352"/>
        <v>ITM_RSUM</v>
      </c>
      <c r="AD1616" s="125" t="str">
        <f>IF(ISNA(VLOOKUP(AA1616,'XEQM Shortlist'!J:J,1,0)),"//","")</f>
        <v>//</v>
      </c>
      <c r="AF1616" s="88" t="str">
        <f t="shared" si="353"/>
        <v>RSUM</v>
      </c>
      <c r="AG1616" t="b">
        <f t="shared" si="354"/>
        <v>1</v>
      </c>
    </row>
    <row r="1617" spans="1:33">
      <c r="A1617" s="45">
        <f t="shared" si="346"/>
        <v>1617</v>
      </c>
      <c r="B1617" s="44">
        <f t="shared" si="347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6" t="s">
        <v>1794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8"/>
        <v>402</v>
      </c>
      <c r="W1617" s="75" t="s">
        <v>2155</v>
      </c>
      <c r="X1617" s="54" t="s">
        <v>2494</v>
      </c>
      <c r="Y1617" s="54" t="s">
        <v>2155</v>
      </c>
      <c r="Z1617" s="22" t="str">
        <f t="shared" si="349"/>
        <v/>
      </c>
      <c r="AA1617" s="22" t="str">
        <f t="shared" si="350"/>
        <v/>
      </c>
      <c r="AB1617" s="1">
        <f t="shared" si="351"/>
        <v>1579</v>
      </c>
      <c r="AC1617" t="str">
        <f t="shared" si="352"/>
        <v>ITM_RTNP1</v>
      </c>
      <c r="AD1617" s="125" t="str">
        <f>IF(ISNA(VLOOKUP(AA1617,'XEQM Shortlist'!J:J,1,0)),"//","")</f>
        <v/>
      </c>
      <c r="AF1617" s="88" t="str">
        <f t="shared" si="353"/>
        <v/>
      </c>
      <c r="AG1617" t="b">
        <f t="shared" si="354"/>
        <v>1</v>
      </c>
    </row>
    <row r="1618" spans="1:33">
      <c r="A1618" s="45">
        <f t="shared" si="346"/>
        <v>1618</v>
      </c>
      <c r="B1618" s="44">
        <f t="shared" si="347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6" t="s">
        <v>1795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8"/>
        <v>403</v>
      </c>
      <c r="W1618" s="75" t="s">
        <v>2155</v>
      </c>
      <c r="X1618" s="54" t="s">
        <v>2155</v>
      </c>
      <c r="Y1618" s="54" t="s">
        <v>2155</v>
      </c>
      <c r="Z1618" s="22" t="str">
        <f t="shared" si="349"/>
        <v>"R-CLR"</v>
      </c>
      <c r="AA1618" s="22" t="str">
        <f t="shared" si="350"/>
        <v>R-CLR</v>
      </c>
      <c r="AB1618" s="1">
        <f t="shared" si="351"/>
        <v>1580</v>
      </c>
      <c r="AC1618" t="str">
        <f t="shared" si="352"/>
        <v>ITM_R_CLR</v>
      </c>
      <c r="AD1618" s="125" t="str">
        <f>IF(ISNA(VLOOKUP(AA1618,'XEQM Shortlist'!J:J,1,0)),"//","")</f>
        <v>//</v>
      </c>
      <c r="AF1618" s="88" t="str">
        <f t="shared" si="353"/>
        <v>R-CLR</v>
      </c>
      <c r="AG1618" t="b">
        <f t="shared" si="354"/>
        <v>1</v>
      </c>
    </row>
    <row r="1619" spans="1:33">
      <c r="A1619" s="45">
        <f t="shared" si="346"/>
        <v>1619</v>
      </c>
      <c r="B1619" s="44">
        <f t="shared" si="347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6" t="s">
        <v>1796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8"/>
        <v>404</v>
      </c>
      <c r="W1619" s="75" t="s">
        <v>2155</v>
      </c>
      <c r="X1619" s="54" t="s">
        <v>2155</v>
      </c>
      <c r="Y1619" s="54" t="s">
        <v>2155</v>
      </c>
      <c r="Z1619" s="22" t="str">
        <f t="shared" si="349"/>
        <v>"R-COPY"</v>
      </c>
      <c r="AA1619" s="22" t="str">
        <f t="shared" si="350"/>
        <v>R-COPY</v>
      </c>
      <c r="AB1619" s="1">
        <f t="shared" si="351"/>
        <v>1581</v>
      </c>
      <c r="AC1619" t="str">
        <f t="shared" si="352"/>
        <v>ITM_R_COPY</v>
      </c>
      <c r="AD1619" s="125" t="str">
        <f>IF(ISNA(VLOOKUP(AA1619,'XEQM Shortlist'!J:J,1,0)),"//","")</f>
        <v>//</v>
      </c>
      <c r="AF1619" s="88" t="str">
        <f t="shared" si="353"/>
        <v>R-COPY</v>
      </c>
      <c r="AG1619" t="b">
        <f t="shared" si="354"/>
        <v>1</v>
      </c>
    </row>
    <row r="1620" spans="1:33">
      <c r="A1620" s="45">
        <f t="shared" si="346"/>
        <v>1620</v>
      </c>
      <c r="B1620" s="44">
        <f t="shared" si="347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6" t="s">
        <v>1797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8"/>
        <v>405</v>
      </c>
      <c r="W1620" s="75" t="s">
        <v>2155</v>
      </c>
      <c r="X1620" s="54" t="s">
        <v>2155</v>
      </c>
      <c r="Y1620" s="54" t="s">
        <v>2155</v>
      </c>
      <c r="Z1620" s="22" t="str">
        <f t="shared" si="349"/>
        <v>"R-SORT"</v>
      </c>
      <c r="AA1620" s="22" t="str">
        <f t="shared" si="350"/>
        <v>R-SORT</v>
      </c>
      <c r="AB1620" s="1">
        <f t="shared" si="351"/>
        <v>1582</v>
      </c>
      <c r="AC1620" t="str">
        <f t="shared" si="352"/>
        <v>ITM_R_SORT</v>
      </c>
      <c r="AD1620" s="125" t="str">
        <f>IF(ISNA(VLOOKUP(AA1620,'XEQM Shortlist'!J:J,1,0)),"//","")</f>
        <v>//</v>
      </c>
      <c r="AF1620" s="88" t="str">
        <f t="shared" si="353"/>
        <v>R-SORT</v>
      </c>
      <c r="AG1620" t="b">
        <f t="shared" si="354"/>
        <v>1</v>
      </c>
    </row>
    <row r="1621" spans="1:33">
      <c r="A1621" s="45">
        <f t="shared" si="346"/>
        <v>1621</v>
      </c>
      <c r="B1621" s="44">
        <f t="shared" si="347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6" t="s">
        <v>1798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8"/>
        <v>406</v>
      </c>
      <c r="W1621" s="75" t="s">
        <v>2155</v>
      </c>
      <c r="X1621" s="54" t="s">
        <v>2155</v>
      </c>
      <c r="Y1621" s="54" t="s">
        <v>2155</v>
      </c>
      <c r="Z1621" s="22" t="str">
        <f t="shared" si="349"/>
        <v>"R-SWAP"</v>
      </c>
      <c r="AA1621" s="22" t="str">
        <f t="shared" si="350"/>
        <v>R-SWAP</v>
      </c>
      <c r="AB1621" s="1">
        <f t="shared" si="351"/>
        <v>1583</v>
      </c>
      <c r="AC1621" t="str">
        <f t="shared" si="352"/>
        <v>ITM_R_SWAP</v>
      </c>
      <c r="AD1621" s="125" t="str">
        <f>IF(ISNA(VLOOKUP(AA1621,'XEQM Shortlist'!J:J,1,0)),"//","")</f>
        <v>//</v>
      </c>
      <c r="AF1621" s="88" t="str">
        <f t="shared" si="353"/>
        <v>R-SWAP</v>
      </c>
      <c r="AG1621" t="b">
        <f t="shared" si="354"/>
        <v>1</v>
      </c>
    </row>
    <row r="1622" spans="1:33">
      <c r="A1622" s="45">
        <f t="shared" si="346"/>
        <v>1622</v>
      </c>
      <c r="B1622" s="44">
        <f t="shared" si="347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6" t="s">
        <v>4474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8"/>
        <v>407</v>
      </c>
      <c r="W1622" s="75" t="s">
        <v>2155</v>
      </c>
      <c r="X1622" s="54" t="s">
        <v>2155</v>
      </c>
      <c r="Y1622" s="54" t="s">
        <v>2155</v>
      </c>
      <c r="Z1622" s="22" t="str">
        <f t="shared" si="349"/>
        <v>STD_PSI "(U,M)"</v>
      </c>
      <c r="AA1622" s="22" t="str">
        <f t="shared" si="350"/>
        <v>PSI(U,M)</v>
      </c>
      <c r="AB1622" s="1">
        <f t="shared" si="351"/>
        <v>1584</v>
      </c>
      <c r="AC1622" t="str">
        <f t="shared" si="352"/>
        <v>ITM_am</v>
      </c>
      <c r="AD1622" s="125" t="str">
        <f>IF(ISNA(VLOOKUP(AA1622,'XEQM Shortlist'!J:J,1,0)),"//","")</f>
        <v>//</v>
      </c>
      <c r="AF1622" s="88" t="str">
        <f t="shared" si="353"/>
        <v>PSI(U,M)</v>
      </c>
      <c r="AG1622" t="b">
        <f t="shared" si="354"/>
        <v>1</v>
      </c>
    </row>
    <row r="1623" spans="1:33">
      <c r="A1623" s="45">
        <f t="shared" si="346"/>
        <v>1623</v>
      </c>
      <c r="B1623" s="44">
        <f t="shared" si="347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6" t="s">
        <v>3280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8"/>
        <v>408</v>
      </c>
      <c r="W1623" s="75"/>
      <c r="X1623" s="54"/>
      <c r="Y1623" s="54"/>
      <c r="Z1623" s="22" t="str">
        <f t="shared" si="349"/>
        <v>"S"</v>
      </c>
      <c r="AA1623" s="22" t="str">
        <f t="shared" si="350"/>
        <v>S</v>
      </c>
      <c r="AB1623" s="1">
        <f t="shared" si="351"/>
        <v>1585</v>
      </c>
      <c r="AC1623" t="str">
        <f t="shared" si="352"/>
        <v>ITM_STDDEVWEIGHTED</v>
      </c>
      <c r="AD1623" s="125" t="str">
        <f>IF(ISNA(VLOOKUP(AA1623,'XEQM Shortlist'!J:J,1,0)),"//","")</f>
        <v>//</v>
      </c>
      <c r="AF1623" s="88" t="str">
        <f t="shared" si="353"/>
        <v>S</v>
      </c>
      <c r="AG1623" t="b">
        <f t="shared" si="354"/>
        <v>1</v>
      </c>
    </row>
    <row r="1624" spans="1:33">
      <c r="A1624" s="45">
        <f t="shared" si="346"/>
        <v>1624</v>
      </c>
      <c r="B1624" s="44">
        <f t="shared" si="347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6" t="s">
        <v>1806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8"/>
        <v>409</v>
      </c>
      <c r="W1624" s="75" t="s">
        <v>2155</v>
      </c>
      <c r="X1624" s="54" t="s">
        <v>2155</v>
      </c>
      <c r="Y1624" s="54" t="s">
        <v>2155</v>
      </c>
      <c r="Z1624" s="22" t="str">
        <f t="shared" si="349"/>
        <v>"SAVE"</v>
      </c>
      <c r="AA1624" s="22" t="str">
        <f t="shared" si="350"/>
        <v>SAVE</v>
      </c>
      <c r="AB1624" s="1">
        <f t="shared" si="351"/>
        <v>1586</v>
      </c>
      <c r="AC1624" t="str">
        <f t="shared" si="352"/>
        <v>ITM_SAVE</v>
      </c>
      <c r="AD1624" s="125" t="str">
        <f>IF(ISNA(VLOOKUP(AA1624,'XEQM Shortlist'!J:J,1,0)),"//","")</f>
        <v>//</v>
      </c>
      <c r="AF1624" s="88" t="str">
        <f t="shared" si="353"/>
        <v>SAVE</v>
      </c>
      <c r="AG1624" t="b">
        <f t="shared" si="354"/>
        <v>1</v>
      </c>
    </row>
    <row r="1625" spans="1:33">
      <c r="A1625" s="45">
        <f t="shared" si="346"/>
        <v>1625</v>
      </c>
      <c r="B1625" s="44">
        <f t="shared" si="347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6" t="s">
        <v>1809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8"/>
        <v>410</v>
      </c>
      <c r="W1625" s="75" t="s">
        <v>2567</v>
      </c>
      <c r="X1625" s="54" t="s">
        <v>2500</v>
      </c>
      <c r="Y1625" s="54" t="s">
        <v>2155</v>
      </c>
      <c r="Z1625" s="22" t="str">
        <f t="shared" si="349"/>
        <v>"SCI"</v>
      </c>
      <c r="AA1625" s="22" t="str">
        <f t="shared" si="350"/>
        <v>SCI</v>
      </c>
      <c r="AB1625" s="1">
        <f t="shared" si="351"/>
        <v>1587</v>
      </c>
      <c r="AC1625" t="str">
        <f t="shared" si="352"/>
        <v>ITM_SCI</v>
      </c>
      <c r="AD1625" s="125" t="str">
        <f>IF(ISNA(VLOOKUP(AA1625,'XEQM Shortlist'!J:J,1,0)),"//","")</f>
        <v/>
      </c>
      <c r="AF1625" s="88" t="str">
        <f t="shared" si="353"/>
        <v>SCI</v>
      </c>
      <c r="AG1625" t="b">
        <f t="shared" si="354"/>
        <v>1</v>
      </c>
    </row>
    <row r="1626" spans="1:33">
      <c r="A1626" s="45">
        <f t="shared" si="346"/>
        <v>1626</v>
      </c>
      <c r="B1626" s="44">
        <f t="shared" si="347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6" t="s">
        <v>1811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8"/>
        <v>411</v>
      </c>
      <c r="W1626" s="75" t="s">
        <v>2566</v>
      </c>
      <c r="X1626" s="54" t="s">
        <v>2155</v>
      </c>
      <c r="Y1626" s="54" t="s">
        <v>2155</v>
      </c>
      <c r="Z1626" s="22" t="str">
        <f t="shared" si="349"/>
        <v>"SDIGS?"</v>
      </c>
      <c r="AA1626" s="22" t="str">
        <f t="shared" si="350"/>
        <v>SDIGS?</v>
      </c>
      <c r="AB1626" s="1">
        <f t="shared" si="351"/>
        <v>1588</v>
      </c>
      <c r="AC1626" t="str">
        <f t="shared" si="352"/>
        <v>ITM_SDIGS</v>
      </c>
      <c r="AD1626" s="125" t="str">
        <f>IF(ISNA(VLOOKUP(AA1626,'XEQM Shortlist'!J:J,1,0)),"//","")</f>
        <v>//</v>
      </c>
      <c r="AF1626" s="88" t="str">
        <f t="shared" si="353"/>
        <v>SDIGS?</v>
      </c>
      <c r="AG1626" t="b">
        <f t="shared" si="354"/>
        <v>1</v>
      </c>
    </row>
    <row r="1627" spans="1:33">
      <c r="A1627" s="45">
        <f t="shared" si="346"/>
        <v>1627</v>
      </c>
      <c r="B1627" s="44">
        <f t="shared" si="347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6" t="s">
        <v>1815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8"/>
        <v>412</v>
      </c>
      <c r="W1627" s="75" t="s">
        <v>2553</v>
      </c>
      <c r="X1627" s="54" t="s">
        <v>2155</v>
      </c>
      <c r="Y1627" s="54" t="s">
        <v>2155</v>
      </c>
      <c r="Z1627" s="22" t="str">
        <f t="shared" si="349"/>
        <v>"SEED"</v>
      </c>
      <c r="AA1627" s="22" t="str">
        <f t="shared" si="350"/>
        <v>SEED</v>
      </c>
      <c r="AB1627" s="1">
        <f t="shared" si="351"/>
        <v>1589</v>
      </c>
      <c r="AC1627" t="str">
        <f t="shared" si="352"/>
        <v>ITM_SEED</v>
      </c>
      <c r="AD1627" s="125" t="str">
        <f>IF(ISNA(VLOOKUP(AA1627,'XEQM Shortlist'!J:J,1,0)),"//","")</f>
        <v>//</v>
      </c>
      <c r="AF1627" s="88" t="str">
        <f t="shared" si="353"/>
        <v>SEED</v>
      </c>
      <c r="AG1627" t="b">
        <f t="shared" si="354"/>
        <v>1</v>
      </c>
    </row>
    <row r="1628" spans="1:33">
      <c r="A1628" s="45">
        <f t="shared" si="346"/>
        <v>1628</v>
      </c>
      <c r="B1628" s="44">
        <f t="shared" si="347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6" t="s">
        <v>4747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8"/>
        <v>413</v>
      </c>
      <c r="W1628" s="75" t="s">
        <v>2155</v>
      </c>
      <c r="X1628" s="54" t="s">
        <v>2155</v>
      </c>
      <c r="Y1628" s="54" t="s">
        <v>2155</v>
      </c>
      <c r="Z1628" s="22" t="str">
        <f t="shared" si="349"/>
        <v>"WRITEP"</v>
      </c>
      <c r="AA1628" s="22" t="str">
        <f t="shared" si="350"/>
        <v>WRITEP</v>
      </c>
      <c r="AB1628" s="1">
        <f t="shared" si="351"/>
        <v>1590</v>
      </c>
      <c r="AC1628" t="str">
        <f t="shared" si="352"/>
        <v>ITM_WRITEP</v>
      </c>
      <c r="AD1628" s="125" t="str">
        <f>IF(ISNA(VLOOKUP(AA1628,'XEQM Shortlist'!J:J,1,0)),"//","")</f>
        <v>//</v>
      </c>
      <c r="AF1628" s="88" t="str">
        <f t="shared" si="353"/>
        <v>WRITEP</v>
      </c>
      <c r="AG1628" t="b">
        <f t="shared" si="354"/>
        <v>1</v>
      </c>
    </row>
    <row r="1629" spans="1:33">
      <c r="A1629" s="45">
        <f t="shared" si="346"/>
        <v>1629</v>
      </c>
      <c r="B1629" s="44">
        <f t="shared" si="347"/>
        <v>1591</v>
      </c>
      <c r="C1629" s="296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6" t="s">
        <v>1816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8"/>
        <v>414</v>
      </c>
      <c r="W1629" s="75" t="s">
        <v>2155</v>
      </c>
      <c r="X1629" s="54" t="s">
        <v>2155</v>
      </c>
      <c r="Y1629" s="54" t="s">
        <v>2155</v>
      </c>
      <c r="Z1629" s="22" t="str">
        <f t="shared" si="349"/>
        <v>"SETCHN"</v>
      </c>
      <c r="AA1629" s="22" t="str">
        <f t="shared" si="350"/>
        <v>SETCHN</v>
      </c>
      <c r="AB1629" s="1">
        <f t="shared" si="351"/>
        <v>1591</v>
      </c>
      <c r="AC1629" t="str">
        <f t="shared" si="352"/>
        <v>ITM_SETCHN</v>
      </c>
      <c r="AD1629" s="125" t="str">
        <f>IF(ISNA(VLOOKUP(AA1629,'XEQM Shortlist'!J:J,1,0)),"//","")</f>
        <v>//</v>
      </c>
      <c r="AF1629" s="88" t="str">
        <f t="shared" si="353"/>
        <v>SETCHN</v>
      </c>
      <c r="AG1629" t="b">
        <f t="shared" si="354"/>
        <v>1</v>
      </c>
    </row>
    <row r="1630" spans="1:33">
      <c r="A1630" s="45">
        <f t="shared" si="346"/>
        <v>1630</v>
      </c>
      <c r="B1630" s="44">
        <f t="shared" si="347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6" t="s">
        <v>1817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8"/>
        <v>415</v>
      </c>
      <c r="W1630" s="75" t="s">
        <v>2155</v>
      </c>
      <c r="X1630" s="54" t="s">
        <v>2155</v>
      </c>
      <c r="Y1630" s="54" t="s">
        <v>2155</v>
      </c>
      <c r="Z1630" s="22" t="str">
        <f t="shared" si="349"/>
        <v>"SETDAT"</v>
      </c>
      <c r="AA1630" s="22" t="str">
        <f t="shared" si="350"/>
        <v>SETDAT</v>
      </c>
      <c r="AB1630" s="1">
        <f t="shared" si="351"/>
        <v>1592</v>
      </c>
      <c r="AC1630" t="str">
        <f t="shared" si="352"/>
        <v>ITM_SETDAT</v>
      </c>
      <c r="AD1630" s="125" t="str">
        <f>IF(ISNA(VLOOKUP(AA1630,'XEQM Shortlist'!J:J,1,0)),"//","")</f>
        <v>//</v>
      </c>
      <c r="AF1630" s="88" t="str">
        <f t="shared" si="353"/>
        <v>SETDAT</v>
      </c>
      <c r="AG1630" t="b">
        <f t="shared" si="354"/>
        <v>1</v>
      </c>
    </row>
    <row r="1631" spans="1:33">
      <c r="A1631" s="45">
        <f t="shared" si="346"/>
        <v>1631</v>
      </c>
      <c r="B1631" s="44">
        <f t="shared" si="347"/>
        <v>1593</v>
      </c>
      <c r="C1631" s="296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6" t="s">
        <v>1818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8"/>
        <v>416</v>
      </c>
      <c r="W1631" s="75" t="s">
        <v>2155</v>
      </c>
      <c r="X1631" s="54" t="s">
        <v>2155</v>
      </c>
      <c r="Y1631" s="54" t="s">
        <v>2155</v>
      </c>
      <c r="Z1631" s="22" t="str">
        <f t="shared" si="349"/>
        <v>"SETEUR"</v>
      </c>
      <c r="AA1631" s="22" t="str">
        <f t="shared" si="350"/>
        <v>SETEUR</v>
      </c>
      <c r="AB1631" s="1">
        <f t="shared" si="351"/>
        <v>1593</v>
      </c>
      <c r="AC1631" t="str">
        <f t="shared" si="352"/>
        <v>ITM_SETEUR</v>
      </c>
      <c r="AD1631" s="125" t="str">
        <f>IF(ISNA(VLOOKUP(AA1631,'XEQM Shortlist'!J:J,1,0)),"//","")</f>
        <v>//</v>
      </c>
      <c r="AF1631" s="88" t="str">
        <f t="shared" si="353"/>
        <v>SETEUR</v>
      </c>
      <c r="AG1631" t="b">
        <f t="shared" si="354"/>
        <v>1</v>
      </c>
    </row>
    <row r="1632" spans="1:33">
      <c r="A1632" s="45">
        <f t="shared" si="346"/>
        <v>1632</v>
      </c>
      <c r="B1632" s="44">
        <f t="shared" si="347"/>
        <v>1594</v>
      </c>
      <c r="C1632" s="296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6" t="s">
        <v>1819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8"/>
        <v>417</v>
      </c>
      <c r="W1632" s="75" t="s">
        <v>2155</v>
      </c>
      <c r="X1632" s="54" t="s">
        <v>2155</v>
      </c>
      <c r="Y1632" s="54" t="s">
        <v>2155</v>
      </c>
      <c r="Z1632" s="22" t="str">
        <f t="shared" si="349"/>
        <v>"SETIND"</v>
      </c>
      <c r="AA1632" s="22" t="str">
        <f t="shared" si="350"/>
        <v>SETIND</v>
      </c>
      <c r="AB1632" s="1">
        <f t="shared" si="351"/>
        <v>1594</v>
      </c>
      <c r="AC1632" t="str">
        <f t="shared" si="352"/>
        <v>ITM_SETIND</v>
      </c>
      <c r="AD1632" s="125" t="str">
        <f>IF(ISNA(VLOOKUP(AA1632,'XEQM Shortlist'!J:J,1,0)),"//","")</f>
        <v>//</v>
      </c>
      <c r="AF1632" s="88" t="str">
        <f t="shared" si="353"/>
        <v>SETIND</v>
      </c>
      <c r="AG1632" t="b">
        <f t="shared" si="354"/>
        <v>1</v>
      </c>
    </row>
    <row r="1633" spans="1:33">
      <c r="A1633" s="45">
        <f t="shared" si="346"/>
        <v>1633</v>
      </c>
      <c r="B1633" s="44">
        <f t="shared" si="347"/>
        <v>1595</v>
      </c>
      <c r="C1633" s="296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6" t="s">
        <v>1820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8"/>
        <v>418</v>
      </c>
      <c r="W1633" s="75" t="s">
        <v>2155</v>
      </c>
      <c r="X1633" s="54" t="s">
        <v>2155</v>
      </c>
      <c r="Y1633" s="54" t="s">
        <v>2155</v>
      </c>
      <c r="Z1633" s="22" t="str">
        <f t="shared" si="349"/>
        <v>"SETJPN"</v>
      </c>
      <c r="AA1633" s="22" t="str">
        <f t="shared" si="350"/>
        <v>SETJPN</v>
      </c>
      <c r="AB1633" s="1">
        <f t="shared" si="351"/>
        <v>1595</v>
      </c>
      <c r="AC1633" t="str">
        <f t="shared" si="352"/>
        <v>ITM_SETJPN</v>
      </c>
      <c r="AD1633" s="125" t="str">
        <f>IF(ISNA(VLOOKUP(AA1633,'XEQM Shortlist'!J:J,1,0)),"//","")</f>
        <v>//</v>
      </c>
      <c r="AF1633" s="88" t="str">
        <f t="shared" si="353"/>
        <v>SETJPN</v>
      </c>
      <c r="AG1633" t="b">
        <f t="shared" si="354"/>
        <v>1</v>
      </c>
    </row>
    <row r="1634" spans="1:33">
      <c r="A1634" s="45">
        <f t="shared" ref="A1634" si="371">IF(B1634=INT(B1634),ROW(),"")</f>
        <v>1634</v>
      </c>
      <c r="B1634" s="44">
        <f t="shared" ref="B1634" si="372">IF(AND(MID(C1634,2,1)&lt;&gt;"/",MID(C1634,1,1)="/"),INT(B1633)+1,B1633+0.01)</f>
        <v>1596</v>
      </c>
      <c r="C1634" s="296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6" t="s">
        <v>5467</v>
      </c>
      <c r="Q1634" s="13"/>
      <c r="R1634"/>
      <c r="S1634" t="str">
        <f t="shared" ref="S1634" si="37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4">IF(AA1634&lt;&gt;"",V1633+1,V1633)</f>
        <v>419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7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7">B1634</f>
        <v>1596</v>
      </c>
      <c r="AC1634" t="str">
        <f t="shared" ref="AC1634" si="378">P1634</f>
        <v>ITM_SETDFLT</v>
      </c>
      <c r="AD1634" s="125" t="str">
        <f>IF(ISNA(VLOOKUP(AA1634,'XEQM Shortlist'!J:J,1,0)),"//","")</f>
        <v>//</v>
      </c>
      <c r="AF1634" s="88" t="str">
        <f t="shared" ref="AF1634" si="37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80">AA1634=AF1634</f>
        <v>1</v>
      </c>
    </row>
    <row r="1635" spans="1:33">
      <c r="A1635" s="45">
        <f t="shared" si="346"/>
        <v>1635</v>
      </c>
      <c r="B1635" s="44">
        <f t="shared" si="347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6" t="s">
        <v>1822</v>
      </c>
      <c r="Q1635" s="13"/>
      <c r="R1635"/>
      <c r="S1635" t="str">
        <f t="shared" ref="S1635:S1697" si="381">IF(E1635=F1635,"","NOT EQUAL")</f>
        <v/>
      </c>
      <c r="T1635" s="41" t="str">
        <f>IF(ISNA(VLOOKUP(P1635,'NEW XEQM.c'!E:F,2,0)),"--","PRESENT")</f>
        <v>--</v>
      </c>
      <c r="U1635"/>
      <c r="V1635">
        <f t="shared" si="348"/>
        <v>420</v>
      </c>
      <c r="W1635" s="75" t="s">
        <v>2155</v>
      </c>
      <c r="X1635" s="54" t="s">
        <v>2155</v>
      </c>
      <c r="Y1635" s="54" t="s">
        <v>2155</v>
      </c>
      <c r="Z1635" s="22" t="str">
        <f t="shared" si="349"/>
        <v>"SETTIM"</v>
      </c>
      <c r="AA1635" s="22" t="str">
        <f t="shared" si="350"/>
        <v>SETTIM</v>
      </c>
      <c r="AB1635" s="1">
        <f t="shared" si="351"/>
        <v>1597</v>
      </c>
      <c r="AC1635" t="str">
        <f t="shared" si="352"/>
        <v>ITM_SETTIM</v>
      </c>
      <c r="AD1635" s="125" t="str">
        <f>IF(ISNA(VLOOKUP(AA1635,'XEQM Shortlist'!J:J,1,0)),"//","")</f>
        <v>//</v>
      </c>
      <c r="AF1635" s="88" t="str">
        <f t="shared" si="353"/>
        <v>SETTIM</v>
      </c>
      <c r="AG1635" t="b">
        <f t="shared" si="354"/>
        <v>1</v>
      </c>
    </row>
    <row r="1636" spans="1:33">
      <c r="A1636" s="45">
        <f t="shared" si="346"/>
        <v>1636</v>
      </c>
      <c r="B1636" s="44">
        <f t="shared" si="347"/>
        <v>1598</v>
      </c>
      <c r="C1636" s="296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6" t="s">
        <v>1823</v>
      </c>
      <c r="Q1636" s="13"/>
      <c r="R1636"/>
      <c r="S1636" t="str">
        <f t="shared" si="381"/>
        <v>NOT EQUAL</v>
      </c>
      <c r="T1636" s="41" t="str">
        <f>IF(ISNA(VLOOKUP(P1636,'NEW XEQM.c'!E:F,2,0)),"--","PRESENT")</f>
        <v>--</v>
      </c>
      <c r="U1636"/>
      <c r="V1636">
        <f t="shared" si="348"/>
        <v>421</v>
      </c>
      <c r="W1636" s="75" t="s">
        <v>2155</v>
      </c>
      <c r="X1636" s="54" t="s">
        <v>2155</v>
      </c>
      <c r="Y1636" s="54" t="s">
        <v>2155</v>
      </c>
      <c r="Z1636" s="22" t="str">
        <f t="shared" si="349"/>
        <v>"SETUK"</v>
      </c>
      <c r="AA1636" s="22" t="str">
        <f t="shared" si="350"/>
        <v>SETUK</v>
      </c>
      <c r="AB1636" s="1">
        <f t="shared" si="351"/>
        <v>1598</v>
      </c>
      <c r="AC1636" t="str">
        <f t="shared" si="352"/>
        <v>ITM_SETUK</v>
      </c>
      <c r="AD1636" s="125" t="str">
        <f>IF(ISNA(VLOOKUP(AA1636,'XEQM Shortlist'!J:J,1,0)),"//","")</f>
        <v>//</v>
      </c>
      <c r="AF1636" s="88" t="str">
        <f t="shared" si="353"/>
        <v>SETUK</v>
      </c>
      <c r="AG1636" t="b">
        <f t="shared" si="354"/>
        <v>1</v>
      </c>
    </row>
    <row r="1637" spans="1:33">
      <c r="A1637" s="45">
        <f t="shared" si="346"/>
        <v>1637</v>
      </c>
      <c r="B1637" s="44">
        <f t="shared" si="347"/>
        <v>1599</v>
      </c>
      <c r="C1637" s="296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6" t="s">
        <v>1824</v>
      </c>
      <c r="Q1637" s="13"/>
      <c r="R1637"/>
      <c r="S1637" t="str">
        <f t="shared" si="381"/>
        <v>NOT EQUAL</v>
      </c>
      <c r="T1637" s="41" t="str">
        <f>IF(ISNA(VLOOKUP(P1637,'NEW XEQM.c'!E:F,2,0)),"--","PRESENT")</f>
        <v>--</v>
      </c>
      <c r="U1637"/>
      <c r="V1637">
        <f t="shared" si="348"/>
        <v>422</v>
      </c>
      <c r="W1637" s="75" t="s">
        <v>2155</v>
      </c>
      <c r="X1637" s="54" t="s">
        <v>2155</v>
      </c>
      <c r="Y1637" s="54" t="s">
        <v>2155</v>
      </c>
      <c r="Z1637" s="22" t="str">
        <f t="shared" si="349"/>
        <v>"SETUSA"</v>
      </c>
      <c r="AA1637" s="22" t="str">
        <f t="shared" si="350"/>
        <v>SETUSA</v>
      </c>
      <c r="AB1637" s="1">
        <f t="shared" si="351"/>
        <v>1599</v>
      </c>
      <c r="AC1637" t="str">
        <f t="shared" si="352"/>
        <v>ITM_SETUSA</v>
      </c>
      <c r="AD1637" s="125" t="str">
        <f>IF(ISNA(VLOOKUP(AA1637,'XEQM Shortlist'!J:J,1,0)),"//","")</f>
        <v>//</v>
      </c>
      <c r="AF1637" s="88" t="str">
        <f t="shared" si="353"/>
        <v>SETUSA</v>
      </c>
      <c r="AG1637" t="b">
        <f t="shared" si="354"/>
        <v>1</v>
      </c>
    </row>
    <row r="1638" spans="1:33">
      <c r="A1638" s="45">
        <f t="shared" si="346"/>
        <v>1638</v>
      </c>
      <c r="B1638" s="44">
        <f t="shared" si="347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6" t="s">
        <v>1828</v>
      </c>
      <c r="Q1638" s="13"/>
      <c r="R1638"/>
      <c r="S1638" t="str">
        <f t="shared" si="381"/>
        <v/>
      </c>
      <c r="T1638" s="41" t="str">
        <f>IF(ISNA(VLOOKUP(P1638,'NEW XEQM.c'!E:F,2,0)),"--","PRESENT")</f>
        <v>PRESENT</v>
      </c>
      <c r="U1638"/>
      <c r="V1638">
        <f t="shared" si="348"/>
        <v>423</v>
      </c>
      <c r="W1638" s="75" t="s">
        <v>2553</v>
      </c>
      <c r="X1638" s="54" t="s">
        <v>2155</v>
      </c>
      <c r="Y1638" s="54" t="s">
        <v>2155</v>
      </c>
      <c r="Z1638" s="22" t="str">
        <f t="shared" si="349"/>
        <v>"SIGN"</v>
      </c>
      <c r="AA1638" s="22" t="str">
        <f t="shared" si="350"/>
        <v>SIGN</v>
      </c>
      <c r="AB1638" s="1">
        <f t="shared" si="351"/>
        <v>1600</v>
      </c>
      <c r="AC1638" t="str">
        <f t="shared" si="352"/>
        <v>ITM_SIGN</v>
      </c>
      <c r="AD1638" s="125" t="str">
        <f>IF(ISNA(VLOOKUP(AA1638,'XEQM Shortlist'!J:J,1,0)),"//","")</f>
        <v>//</v>
      </c>
      <c r="AF1638" s="88" t="str">
        <f t="shared" si="353"/>
        <v>SIGN</v>
      </c>
      <c r="AG1638" t="b">
        <f t="shared" si="354"/>
        <v>1</v>
      </c>
    </row>
    <row r="1639" spans="1:33">
      <c r="A1639" s="45">
        <f t="shared" si="346"/>
        <v>1639</v>
      </c>
      <c r="B1639" s="44">
        <f t="shared" si="347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6" t="s">
        <v>1829</v>
      </c>
      <c r="Q1639" s="13"/>
      <c r="R1639"/>
      <c r="S1639" t="str">
        <f t="shared" si="381"/>
        <v/>
      </c>
      <c r="T1639" s="41" t="str">
        <f>IF(ISNA(VLOOKUP(P1639,'NEW XEQM.c'!E:F,2,0)),"--","PRESENT")</f>
        <v>--</v>
      </c>
      <c r="U1639"/>
      <c r="V1639">
        <f t="shared" si="348"/>
        <v>424</v>
      </c>
      <c r="W1639" s="75" t="s">
        <v>2575</v>
      </c>
      <c r="X1639" s="54" t="s">
        <v>2500</v>
      </c>
      <c r="Y1639" s="54" t="s">
        <v>2155</v>
      </c>
      <c r="Z1639" s="22" t="str">
        <f t="shared" si="349"/>
        <v>"SIGNMT"</v>
      </c>
      <c r="AA1639" s="22" t="str">
        <f t="shared" si="350"/>
        <v>SIGNMT</v>
      </c>
      <c r="AB1639" s="1">
        <f t="shared" si="351"/>
        <v>1601</v>
      </c>
      <c r="AC1639" t="str">
        <f t="shared" si="352"/>
        <v>ITM_SIGNMT</v>
      </c>
      <c r="AD1639" s="125" t="str">
        <f>IF(ISNA(VLOOKUP(AA1639,'XEQM Shortlist'!J:J,1,0)),"//","")</f>
        <v>//</v>
      </c>
      <c r="AF1639" s="88" t="str">
        <f t="shared" si="353"/>
        <v>SIGNMT</v>
      </c>
      <c r="AG1639" t="b">
        <f t="shared" si="354"/>
        <v>1</v>
      </c>
    </row>
    <row r="1640" spans="1:33">
      <c r="A1640" s="45">
        <f t="shared" si="346"/>
        <v>1640</v>
      </c>
      <c r="B1640" s="44">
        <f t="shared" si="347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6" t="s">
        <v>2436</v>
      </c>
      <c r="Q1640" s="13"/>
      <c r="R1640"/>
      <c r="S1640" t="str">
        <f t="shared" si="381"/>
        <v>NOT EQUAL</v>
      </c>
      <c r="T1640" s="41" t="str">
        <f>IF(ISNA(VLOOKUP(P1640,'NEW XEQM.c'!E:F,2,0)),"--","PRESENT")</f>
        <v>--</v>
      </c>
      <c r="U1640"/>
      <c r="V1640">
        <f t="shared" si="348"/>
        <v>425</v>
      </c>
      <c r="W1640" s="75" t="s">
        <v>2155</v>
      </c>
      <c r="X1640" s="54" t="s">
        <v>2155</v>
      </c>
      <c r="Y1640" s="54" t="s">
        <v>2155</v>
      </c>
      <c r="Z1640" s="22" t="str">
        <f t="shared" si="349"/>
        <v>"SIM_EQ"</v>
      </c>
      <c r="AA1640" s="22" t="str">
        <f t="shared" si="350"/>
        <v>SIM_EQ</v>
      </c>
      <c r="AB1640" s="1">
        <f t="shared" si="351"/>
        <v>1602</v>
      </c>
      <c r="AC1640" t="str">
        <f t="shared" si="352"/>
        <v>ITM_SIM_EQ</v>
      </c>
      <c r="AD1640" s="125" t="str">
        <f>IF(ISNA(VLOOKUP(AA1640,'XEQM Shortlist'!J:J,1,0)),"//","")</f>
        <v>//</v>
      </c>
      <c r="AF1640" s="88" t="str">
        <f t="shared" si="353"/>
        <v>SIM_EQ</v>
      </c>
      <c r="AG1640" t="b">
        <f t="shared" si="354"/>
        <v>1</v>
      </c>
    </row>
    <row r="1641" spans="1:33">
      <c r="A1641" s="45">
        <f t="shared" si="346"/>
        <v>1641</v>
      </c>
      <c r="B1641" s="44">
        <f t="shared" si="347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6" t="s">
        <v>1833</v>
      </c>
      <c r="Q1641" s="13"/>
      <c r="R1641"/>
      <c r="S1641" t="str">
        <f t="shared" si="381"/>
        <v/>
      </c>
      <c r="T1641" s="41" t="str">
        <f>IF(ISNA(VLOOKUP(P1641,'NEW XEQM.c'!E:F,2,0)),"--","PRESENT")</f>
        <v>--</v>
      </c>
      <c r="U1641"/>
      <c r="V1641">
        <f t="shared" si="348"/>
        <v>426</v>
      </c>
      <c r="W1641" s="75" t="s">
        <v>2155</v>
      </c>
      <c r="X1641" s="54" t="s">
        <v>2155</v>
      </c>
      <c r="Y1641" s="54" t="s">
        <v>2155</v>
      </c>
      <c r="Z1641" s="22" t="str">
        <f t="shared" si="349"/>
        <v>"SKIP"</v>
      </c>
      <c r="AA1641" s="22" t="str">
        <f t="shared" si="350"/>
        <v>SKIP</v>
      </c>
      <c r="AB1641" s="1">
        <f t="shared" si="351"/>
        <v>1603</v>
      </c>
      <c r="AC1641" t="str">
        <f t="shared" si="352"/>
        <v>ITM_SKIP</v>
      </c>
      <c r="AD1641" s="125" t="str">
        <f>IF(ISNA(VLOOKUP(AA1641,'XEQM Shortlist'!J:J,1,0)),"//","")</f>
        <v>//</v>
      </c>
      <c r="AF1641" s="88" t="str">
        <f t="shared" si="353"/>
        <v>SKIP</v>
      </c>
      <c r="AG1641" t="b">
        <f t="shared" si="354"/>
        <v>1</v>
      </c>
    </row>
    <row r="1642" spans="1:33">
      <c r="A1642" s="45">
        <f t="shared" si="346"/>
        <v>1642</v>
      </c>
      <c r="B1642" s="44">
        <f t="shared" si="347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6" t="s">
        <v>1835</v>
      </c>
      <c r="Q1642" s="13"/>
      <c r="R1642"/>
      <c r="S1642" t="str">
        <f t="shared" si="381"/>
        <v/>
      </c>
      <c r="T1642" s="41" t="str">
        <f>IF(ISNA(VLOOKUP(P1642,'NEW XEQM.c'!E:F,2,0)),"--","PRESENT")</f>
        <v>--</v>
      </c>
      <c r="U1642"/>
      <c r="V1642">
        <f t="shared" si="348"/>
        <v>427</v>
      </c>
      <c r="W1642" s="75" t="s">
        <v>2155</v>
      </c>
      <c r="X1642" s="54" t="s">
        <v>2155</v>
      </c>
      <c r="Y1642" s="54" t="s">
        <v>2155</v>
      </c>
      <c r="Z1642" s="22" t="str">
        <f t="shared" si="349"/>
        <v>"SLVQ"</v>
      </c>
      <c r="AA1642" s="22" t="str">
        <f t="shared" si="350"/>
        <v>SLVQ</v>
      </c>
      <c r="AB1642" s="1">
        <f t="shared" si="351"/>
        <v>1604</v>
      </c>
      <c r="AC1642" t="str">
        <f t="shared" si="352"/>
        <v>ITM_SLVQ</v>
      </c>
      <c r="AD1642" s="125" t="str">
        <f>IF(ISNA(VLOOKUP(AA1642,'XEQM Shortlist'!J:J,1,0)),"//","")</f>
        <v>//</v>
      </c>
      <c r="AF1642" s="88" t="str">
        <f t="shared" si="353"/>
        <v>SLVQ</v>
      </c>
      <c r="AG1642" t="b">
        <f t="shared" si="354"/>
        <v>1</v>
      </c>
    </row>
    <row r="1643" spans="1:33">
      <c r="A1643" s="45">
        <f t="shared" si="346"/>
        <v>1643</v>
      </c>
      <c r="B1643" s="44">
        <f t="shared" si="347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6" t="s">
        <v>1836</v>
      </c>
      <c r="Q1643" s="13"/>
      <c r="R1643"/>
      <c r="S1643" t="str">
        <f t="shared" si="381"/>
        <v/>
      </c>
      <c r="T1643" s="41" t="str">
        <f>IF(ISNA(VLOOKUP(P1643,'NEW XEQM.c'!E:F,2,0)),"--","PRESENT")</f>
        <v>--</v>
      </c>
      <c r="U1643"/>
      <c r="V1643">
        <f t="shared" si="348"/>
        <v>428</v>
      </c>
      <c r="W1643" s="75" t="s">
        <v>2155</v>
      </c>
      <c r="X1643" s="54" t="s">
        <v>2155</v>
      </c>
      <c r="Y1643" s="54" t="s">
        <v>2155</v>
      </c>
      <c r="Z1643" s="22" t="str">
        <f t="shared" si="349"/>
        <v>"S" STD_SUB_M</v>
      </c>
      <c r="AA1643" s="22" t="str">
        <f t="shared" si="350"/>
        <v>SM</v>
      </c>
      <c r="AB1643" s="1">
        <f t="shared" si="351"/>
        <v>1605</v>
      </c>
      <c r="AC1643" t="str">
        <f t="shared" si="352"/>
        <v>ITM_SM</v>
      </c>
      <c r="AD1643" s="125" t="str">
        <f>IF(ISNA(VLOOKUP(AA1643,'XEQM Shortlist'!J:J,1,0)),"//","")</f>
        <v>//</v>
      </c>
      <c r="AF1643" s="88" t="str">
        <f t="shared" si="353"/>
        <v>SM</v>
      </c>
      <c r="AG1643" t="b">
        <f t="shared" si="354"/>
        <v>1</v>
      </c>
    </row>
    <row r="1644" spans="1:33">
      <c r="A1644" s="45">
        <f t="shared" si="346"/>
        <v>1644</v>
      </c>
      <c r="B1644" s="44">
        <f t="shared" si="347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6" t="s">
        <v>2616</v>
      </c>
      <c r="Q1644" s="13"/>
      <c r="R1644"/>
      <c r="S1644" t="str">
        <f t="shared" si="381"/>
        <v/>
      </c>
      <c r="T1644" s="41" t="str">
        <f>IF(ISNA(VLOOKUP(P1644,'NEW XEQM.c'!E:F,2,0)),"--","PRESENT")</f>
        <v>--</v>
      </c>
      <c r="U1644"/>
      <c r="V1644">
        <f t="shared" si="348"/>
        <v>429</v>
      </c>
      <c r="W1644" s="75" t="s">
        <v>2566</v>
      </c>
      <c r="X1644" s="54" t="s">
        <v>2155</v>
      </c>
      <c r="Y1644" s="54" t="s">
        <v>2155</v>
      </c>
      <c r="Z1644" s="22" t="str">
        <f t="shared" si="349"/>
        <v>"ISM?"</v>
      </c>
      <c r="AA1644" s="22" t="str">
        <f t="shared" si="350"/>
        <v>ISM?</v>
      </c>
      <c r="AB1644" s="1">
        <f t="shared" si="351"/>
        <v>1606</v>
      </c>
      <c r="AC1644" t="str">
        <f t="shared" si="352"/>
        <v>ITM_ISM</v>
      </c>
      <c r="AD1644" s="125" t="str">
        <f>IF(ISNA(VLOOKUP(AA1644,'XEQM Shortlist'!J:J,1,0)),"//","")</f>
        <v>//</v>
      </c>
      <c r="AF1644" s="88" t="str">
        <f t="shared" si="353"/>
        <v>ISM?</v>
      </c>
      <c r="AG1644" t="b">
        <f t="shared" si="354"/>
        <v>1</v>
      </c>
    </row>
    <row r="1645" spans="1:33">
      <c r="A1645" s="45">
        <f t="shared" si="346"/>
        <v>1645</v>
      </c>
      <c r="B1645" s="44">
        <f t="shared" si="347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6" t="s">
        <v>1837</v>
      </c>
      <c r="Q1645" s="13"/>
      <c r="R1645"/>
      <c r="S1645" t="str">
        <f t="shared" si="381"/>
        <v/>
      </c>
      <c r="T1645" s="41" t="str">
        <f>IF(ISNA(VLOOKUP(P1645,'NEW XEQM.c'!E:F,2,0)),"--","PRESENT")</f>
        <v>--</v>
      </c>
      <c r="U1645"/>
      <c r="V1645">
        <f t="shared" si="348"/>
        <v>430</v>
      </c>
      <c r="W1645" s="75" t="s">
        <v>2155</v>
      </c>
      <c r="X1645" s="54" t="s">
        <v>2155</v>
      </c>
      <c r="Y1645" s="54" t="s">
        <v>2155</v>
      </c>
      <c r="Z1645" s="22" t="str">
        <f t="shared" si="349"/>
        <v>"S" STD_SUB_M STD_SUB_W</v>
      </c>
      <c r="AA1645" s="22" t="str">
        <f t="shared" si="350"/>
        <v>SMW</v>
      </c>
      <c r="AB1645" s="1">
        <f t="shared" si="351"/>
        <v>1607</v>
      </c>
      <c r="AC1645" t="str">
        <f t="shared" si="352"/>
        <v>ITM_SMW</v>
      </c>
      <c r="AD1645" s="125" t="str">
        <f>IF(ISNA(VLOOKUP(AA1645,'XEQM Shortlist'!J:J,1,0)),"//","")</f>
        <v>//</v>
      </c>
      <c r="AF1645" s="88" t="str">
        <f t="shared" si="353"/>
        <v>SMW</v>
      </c>
      <c r="AG1645" t="b">
        <f t="shared" si="354"/>
        <v>1</v>
      </c>
    </row>
    <row r="1646" spans="1:33">
      <c r="A1646" s="45">
        <f t="shared" si="346"/>
        <v>1646</v>
      </c>
      <c r="B1646" s="44">
        <f t="shared" si="347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6" t="s">
        <v>1838</v>
      </c>
      <c r="Q1646" s="13"/>
      <c r="R1646"/>
      <c r="S1646" t="str">
        <f t="shared" si="381"/>
        <v/>
      </c>
      <c r="T1646" s="41" t="str">
        <f>IF(ISNA(VLOOKUP(P1646,'NEW XEQM.c'!E:F,2,0)),"--","PRESENT")</f>
        <v>--</v>
      </c>
      <c r="U1646"/>
      <c r="V1646">
        <f t="shared" si="348"/>
        <v>431</v>
      </c>
      <c r="W1646" s="75" t="s">
        <v>2155</v>
      </c>
      <c r="X1646" s="54" t="s">
        <v>2155</v>
      </c>
      <c r="Y1646" s="54" t="s">
        <v>2155</v>
      </c>
      <c r="Z1646" s="22" t="str">
        <f t="shared" si="349"/>
        <v>"SOLVE"</v>
      </c>
      <c r="AA1646" s="22" t="str">
        <f t="shared" si="350"/>
        <v>SOLVE</v>
      </c>
      <c r="AB1646" s="1">
        <f t="shared" si="351"/>
        <v>1608</v>
      </c>
      <c r="AC1646" t="str">
        <f t="shared" si="352"/>
        <v>ITM_SOLVE</v>
      </c>
      <c r="AD1646" s="125" t="str">
        <f>IF(ISNA(VLOOKUP(AA1646,'XEQM Shortlist'!J:J,1,0)),"//","")</f>
        <v>//</v>
      </c>
      <c r="AF1646" s="88" t="str">
        <f t="shared" si="353"/>
        <v>SOLVE</v>
      </c>
      <c r="AG1646" t="b">
        <f t="shared" si="354"/>
        <v>1</v>
      </c>
    </row>
    <row r="1647" spans="1:33">
      <c r="A1647" s="45">
        <f t="shared" si="346"/>
        <v>1647</v>
      </c>
      <c r="B1647" s="44">
        <f t="shared" si="347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6" t="s">
        <v>1842</v>
      </c>
      <c r="Q1647" s="13"/>
      <c r="R1647"/>
      <c r="S1647" t="str">
        <f t="shared" si="381"/>
        <v/>
      </c>
      <c r="T1647" s="41" t="str">
        <f>IF(ISNA(VLOOKUP(P1647,'NEW XEQM.c'!E:F,2,0)),"--","PRESENT")</f>
        <v>--</v>
      </c>
      <c r="U1647"/>
      <c r="V1647">
        <f t="shared" si="348"/>
        <v>432</v>
      </c>
      <c r="W1647" s="75" t="s">
        <v>2566</v>
      </c>
      <c r="X1647" s="54" t="s">
        <v>2155</v>
      </c>
      <c r="Y1647" s="54" t="s">
        <v>2155</v>
      </c>
      <c r="Z1647" s="22" t="str">
        <f t="shared" si="349"/>
        <v>"SSIZE?"</v>
      </c>
      <c r="AA1647" s="22" t="str">
        <f t="shared" si="350"/>
        <v>SSIZE?</v>
      </c>
      <c r="AB1647" s="1">
        <f t="shared" si="351"/>
        <v>1609</v>
      </c>
      <c r="AC1647" t="str">
        <f t="shared" si="352"/>
        <v>ITM_SSIZE</v>
      </c>
      <c r="AD1647" s="125" t="str">
        <f>IF(ISNA(VLOOKUP(AA1647,'XEQM Shortlist'!J:J,1,0)),"//","")</f>
        <v>//</v>
      </c>
      <c r="AF1647" s="88" t="str">
        <f t="shared" si="353"/>
        <v>SSIZE?</v>
      </c>
      <c r="AG1647" t="b">
        <f t="shared" si="354"/>
        <v>1</v>
      </c>
    </row>
    <row r="1648" spans="1:33">
      <c r="A1648" s="45">
        <f t="shared" si="346"/>
        <v>1648</v>
      </c>
      <c r="B1648" s="44">
        <f t="shared" si="347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6" t="s">
        <v>1844</v>
      </c>
      <c r="Q1648" s="13"/>
      <c r="R1648"/>
      <c r="S1648" t="str">
        <f t="shared" si="381"/>
        <v/>
      </c>
      <c r="T1648" s="41" t="str">
        <f>IF(ISNA(VLOOKUP(P1648,'NEW XEQM.c'!E:F,2,0)),"--","PRESENT")</f>
        <v>--</v>
      </c>
      <c r="U1648"/>
      <c r="V1648">
        <f t="shared" si="348"/>
        <v>433</v>
      </c>
      <c r="W1648" s="75" t="s">
        <v>2155</v>
      </c>
      <c r="X1648" s="54" t="s">
        <v>2155</v>
      </c>
      <c r="Y1648" s="54" t="s">
        <v>2155</v>
      </c>
      <c r="Z1648" s="22" t="str">
        <f t="shared" si="349"/>
        <v>"STATUS"</v>
      </c>
      <c r="AA1648" s="22" t="str">
        <f t="shared" si="350"/>
        <v>STATUS</v>
      </c>
      <c r="AB1648" s="1">
        <f t="shared" si="351"/>
        <v>1610</v>
      </c>
      <c r="AC1648" t="str">
        <f t="shared" si="352"/>
        <v>ITM_STATUS</v>
      </c>
      <c r="AD1648" s="125" t="str">
        <f>IF(ISNA(VLOOKUP(AA1648,'XEQM Shortlist'!J:J,1,0)),"//","")</f>
        <v>//</v>
      </c>
      <c r="AF1648" s="88" t="str">
        <f t="shared" si="353"/>
        <v>STATUS</v>
      </c>
      <c r="AG1648" t="b">
        <f t="shared" si="354"/>
        <v>1</v>
      </c>
    </row>
    <row r="1649" spans="1:33">
      <c r="A1649" s="45">
        <f t="shared" si="346"/>
        <v>1649</v>
      </c>
      <c r="B1649" s="44">
        <f t="shared" si="347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6" t="s">
        <v>1847</v>
      </c>
      <c r="Q1649" s="13"/>
      <c r="R1649"/>
      <c r="S1649" t="str">
        <f t="shared" si="381"/>
        <v>NOT EQUAL</v>
      </c>
      <c r="T1649" s="41" t="str">
        <f>IF(ISNA(VLOOKUP(P1649,'NEW XEQM.c'!E:F,2,0)),"--","PRESENT")</f>
        <v>--</v>
      </c>
      <c r="U1649"/>
      <c r="V1649">
        <f t="shared" si="348"/>
        <v>434</v>
      </c>
      <c r="W1649" s="75" t="s">
        <v>2155</v>
      </c>
      <c r="X1649" s="54" t="s">
        <v>2155</v>
      </c>
      <c r="Y1649" s="54" t="s">
        <v>2155</v>
      </c>
      <c r="Z1649" s="22" t="str">
        <f t="shared" si="349"/>
        <v>"STOCFG"</v>
      </c>
      <c r="AA1649" s="22" t="str">
        <f t="shared" si="350"/>
        <v>STOCFG</v>
      </c>
      <c r="AB1649" s="1">
        <f t="shared" si="351"/>
        <v>1611</v>
      </c>
      <c r="AC1649" t="str">
        <f t="shared" si="352"/>
        <v>ITM_STOCFG</v>
      </c>
      <c r="AD1649" s="125" t="str">
        <f>IF(ISNA(VLOOKUP(AA1649,'XEQM Shortlist'!J:J,1,0)),"//","")</f>
        <v>//</v>
      </c>
      <c r="AF1649" s="88" t="str">
        <f t="shared" si="353"/>
        <v>STOCFG</v>
      </c>
      <c r="AG1649" t="b">
        <f t="shared" si="354"/>
        <v>1</v>
      </c>
    </row>
    <row r="1650" spans="1:33">
      <c r="A1650" s="45">
        <f t="shared" si="346"/>
        <v>1650</v>
      </c>
      <c r="B1650" s="44">
        <f t="shared" si="347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6" t="s">
        <v>1848</v>
      </c>
      <c r="Q1650" s="13"/>
      <c r="R1650"/>
      <c r="S1650" t="str">
        <f t="shared" si="381"/>
        <v/>
      </c>
      <c r="T1650" s="41" t="str">
        <f>IF(ISNA(VLOOKUP(P1650,'NEW XEQM.c'!E:F,2,0)),"--","PRESENT")</f>
        <v>PRESENT</v>
      </c>
      <c r="U1650"/>
      <c r="V1650">
        <f t="shared" si="348"/>
        <v>435</v>
      </c>
      <c r="W1650" s="75" t="s">
        <v>2568</v>
      </c>
      <c r="X1650" s="54" t="s">
        <v>2155</v>
      </c>
      <c r="Y1650" s="54" t="s">
        <v>2155</v>
      </c>
      <c r="Z1650" s="22" t="str">
        <f t="shared" si="349"/>
        <v>"STOEL"</v>
      </c>
      <c r="AA1650" s="22" t="str">
        <f t="shared" si="350"/>
        <v>STOEL</v>
      </c>
      <c r="AB1650" s="1">
        <f t="shared" si="351"/>
        <v>1612</v>
      </c>
      <c r="AC1650" t="str">
        <f t="shared" si="352"/>
        <v>ITM_STOEL</v>
      </c>
      <c r="AD1650" s="125" t="str">
        <f>IF(ISNA(VLOOKUP(AA1650,'XEQM Shortlist'!J:J,1,0)),"//","")</f>
        <v/>
      </c>
      <c r="AF1650" s="88" t="str">
        <f t="shared" si="353"/>
        <v>STOEL</v>
      </c>
      <c r="AG1650" t="b">
        <f t="shared" si="354"/>
        <v>1</v>
      </c>
    </row>
    <row r="1651" spans="1:33">
      <c r="A1651" s="45">
        <f t="shared" si="346"/>
        <v>1651</v>
      </c>
      <c r="B1651" s="44">
        <f t="shared" si="347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6" t="s">
        <v>1849</v>
      </c>
      <c r="Q1651" s="13"/>
      <c r="R1651"/>
      <c r="S1651" t="str">
        <f t="shared" si="381"/>
        <v/>
      </c>
      <c r="T1651" s="41" t="str">
        <f>IF(ISNA(VLOOKUP(P1651,'NEW XEQM.c'!E:F,2,0)),"--","PRESENT")</f>
        <v>PRESENT</v>
      </c>
      <c r="U1651"/>
      <c r="V1651">
        <f t="shared" si="348"/>
        <v>436</v>
      </c>
      <c r="W1651" s="78" t="s">
        <v>2568</v>
      </c>
      <c r="X1651" s="54" t="s">
        <v>2155</v>
      </c>
      <c r="Y1651" s="54" t="s">
        <v>2155</v>
      </c>
      <c r="Z1651" s="22" t="str">
        <f t="shared" si="349"/>
        <v>"STOIJ"</v>
      </c>
      <c r="AA1651" s="22" t="str">
        <f t="shared" si="350"/>
        <v>STOIJ</v>
      </c>
      <c r="AB1651" s="1">
        <f t="shared" si="351"/>
        <v>1613</v>
      </c>
      <c r="AC1651" t="str">
        <f t="shared" si="352"/>
        <v>ITM_STOIJ</v>
      </c>
      <c r="AD1651" s="125" t="str">
        <f>IF(ISNA(VLOOKUP(AA1651,'XEQM Shortlist'!J:J,1,0)),"//","")</f>
        <v/>
      </c>
      <c r="AF1651" s="88" t="str">
        <f t="shared" si="353"/>
        <v>STOIJ</v>
      </c>
      <c r="AG1651" t="b">
        <f t="shared" si="354"/>
        <v>1</v>
      </c>
    </row>
    <row r="1652" spans="1:33">
      <c r="A1652" s="45">
        <f t="shared" si="346"/>
        <v>1652</v>
      </c>
      <c r="B1652" s="44">
        <f t="shared" si="347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6" t="s">
        <v>1622</v>
      </c>
      <c r="Q1652" s="13"/>
      <c r="R1652"/>
      <c r="S1652" t="str">
        <f t="shared" si="381"/>
        <v/>
      </c>
      <c r="T1652" s="41" t="str">
        <f>IF(ISNA(VLOOKUP(P1652,'NEW XEQM.c'!E:F,2,0)),"--","PRESENT")</f>
        <v>PRESENT</v>
      </c>
      <c r="U1652"/>
      <c r="V1652">
        <f t="shared" si="348"/>
        <v>437</v>
      </c>
      <c r="W1652" s="78" t="s">
        <v>2553</v>
      </c>
      <c r="X1652" s="54" t="s">
        <v>2155</v>
      </c>
      <c r="Y1652" s="54" t="s">
        <v>2155</v>
      </c>
      <c r="Z1652" s="22" t="str">
        <f t="shared" si="349"/>
        <v>"LN(1+X)"</v>
      </c>
      <c r="AA1652" s="22" t="str">
        <f t="shared" si="350"/>
        <v>LN(1+X)</v>
      </c>
      <c r="AB1652" s="1">
        <f t="shared" si="351"/>
        <v>1614</v>
      </c>
      <c r="AC1652" t="str">
        <f t="shared" si="352"/>
        <v>ITM_LN1X</v>
      </c>
      <c r="AD1652" s="125" t="str">
        <f>IF(ISNA(VLOOKUP(AA1652,'XEQM Shortlist'!J:J,1,0)),"//","")</f>
        <v/>
      </c>
      <c r="AF1652" s="88" t="str">
        <f t="shared" si="353"/>
        <v>LN(1+X)</v>
      </c>
      <c r="AG1652" t="b">
        <f t="shared" si="354"/>
        <v>1</v>
      </c>
    </row>
    <row r="1653" spans="1:33">
      <c r="A1653" s="45">
        <f t="shared" si="346"/>
        <v>1653</v>
      </c>
      <c r="B1653" s="44">
        <f t="shared" si="347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6" t="s">
        <v>1851</v>
      </c>
      <c r="Q1653" s="13"/>
      <c r="R1653"/>
      <c r="S1653" t="str">
        <f t="shared" si="381"/>
        <v/>
      </c>
      <c r="T1653" s="41" t="str">
        <f>IF(ISNA(VLOOKUP(P1653,'NEW XEQM.c'!E:F,2,0)),"--","PRESENT")</f>
        <v>--</v>
      </c>
      <c r="U1653"/>
      <c r="V1653">
        <f t="shared" si="348"/>
        <v>438</v>
      </c>
      <c r="W1653" s="75" t="s">
        <v>2568</v>
      </c>
      <c r="X1653" s="54" t="s">
        <v>2155</v>
      </c>
      <c r="Y1653" s="54" t="s">
        <v>2155</v>
      </c>
      <c r="Z1653" s="22" t="str">
        <f t="shared" si="349"/>
        <v>"STOS"</v>
      </c>
      <c r="AA1653" s="22" t="str">
        <f t="shared" si="350"/>
        <v>STOS</v>
      </c>
      <c r="AB1653" s="1">
        <f t="shared" si="351"/>
        <v>1615</v>
      </c>
      <c r="AC1653" t="str">
        <f t="shared" si="352"/>
        <v>ITM_STOS</v>
      </c>
      <c r="AD1653" s="125" t="str">
        <f>IF(ISNA(VLOOKUP(AA1653,'XEQM Shortlist'!J:J,1,0)),"//","")</f>
        <v>//</v>
      </c>
      <c r="AF1653" s="88" t="str">
        <f t="shared" si="353"/>
        <v>STOS</v>
      </c>
      <c r="AG1653" t="b">
        <f t="shared" si="354"/>
        <v>1</v>
      </c>
    </row>
    <row r="1654" spans="1:33">
      <c r="A1654" s="45">
        <f t="shared" si="346"/>
        <v>1654</v>
      </c>
      <c r="B1654" s="44">
        <f t="shared" si="347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6" t="s">
        <v>1858</v>
      </c>
      <c r="Q1654" s="13"/>
      <c r="R1654"/>
      <c r="S1654" t="str">
        <f t="shared" si="381"/>
        <v/>
      </c>
      <c r="T1654" s="41" t="str">
        <f>IF(ISNA(VLOOKUP(P1654,'NEW XEQM.c'!E:F,2,0)),"--","PRESENT")</f>
        <v>PRESENT</v>
      </c>
      <c r="U1654"/>
      <c r="V1654">
        <f t="shared" si="348"/>
        <v>439</v>
      </c>
      <c r="W1654" s="78" t="s">
        <v>2558</v>
      </c>
      <c r="X1654" s="54" t="s">
        <v>2155</v>
      </c>
      <c r="Y1654" s="54" t="s">
        <v>2155</v>
      </c>
      <c r="Z1654" s="22" t="str">
        <f t="shared" si="349"/>
        <v>"X" STD_SUB_S STD_SUB_U STD_SUB_M</v>
      </c>
      <c r="AA1654" s="22" t="str">
        <f t="shared" si="350"/>
        <v>XSUM</v>
      </c>
      <c r="AB1654" s="1">
        <f t="shared" si="351"/>
        <v>1616</v>
      </c>
      <c r="AC1654" t="str">
        <f t="shared" si="352"/>
        <v>ITM_SUM</v>
      </c>
      <c r="AD1654" s="125" t="str">
        <f>IF(ISNA(VLOOKUP(AA1654,'XEQM Shortlist'!J:J,1,0)),"//","")</f>
        <v>//</v>
      </c>
      <c r="AF1654" s="88" t="str">
        <f t="shared" si="353"/>
        <v>XSUM</v>
      </c>
      <c r="AG1654" t="b">
        <f t="shared" si="354"/>
        <v>1</v>
      </c>
    </row>
    <row r="1655" spans="1:33">
      <c r="A1655" s="45">
        <f t="shared" si="346"/>
        <v>1655</v>
      </c>
      <c r="B1655" s="44">
        <f t="shared" si="347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6" t="s">
        <v>1859</v>
      </c>
      <c r="Q1655" s="13"/>
      <c r="R1655"/>
      <c r="S1655" t="str">
        <f t="shared" si="381"/>
        <v/>
      </c>
      <c r="T1655" s="41" t="str">
        <f>IF(ISNA(VLOOKUP(P1655,'NEW XEQM.c'!E:F,2,0)),"--","PRESENT")</f>
        <v>--</v>
      </c>
      <c r="U1655"/>
      <c r="V1655">
        <f t="shared" si="348"/>
        <v>440</v>
      </c>
      <c r="W1655" s="75" t="s">
        <v>2155</v>
      </c>
      <c r="X1655" s="54" t="s">
        <v>2155</v>
      </c>
      <c r="Y1655" s="54" t="s">
        <v>2155</v>
      </c>
      <c r="Z1655" s="22" t="str">
        <f t="shared" si="349"/>
        <v>"S" STD_SUB_W</v>
      </c>
      <c r="AA1655" s="22" t="str">
        <f t="shared" si="350"/>
        <v>SW</v>
      </c>
      <c r="AB1655" s="1">
        <f t="shared" si="351"/>
        <v>1617</v>
      </c>
      <c r="AC1655" t="str">
        <f t="shared" si="352"/>
        <v>ITM_SW</v>
      </c>
      <c r="AD1655" s="125" t="str">
        <f>IF(ISNA(VLOOKUP(AA1655,'XEQM Shortlist'!J:J,1,0)),"//","")</f>
        <v>//</v>
      </c>
      <c r="AF1655" s="88" t="str">
        <f t="shared" si="353"/>
        <v>SW</v>
      </c>
      <c r="AG1655" t="b">
        <f t="shared" si="354"/>
        <v>1</v>
      </c>
    </row>
    <row r="1656" spans="1:33">
      <c r="A1656" s="45">
        <f t="shared" si="346"/>
        <v>1656</v>
      </c>
      <c r="B1656" s="44">
        <f t="shared" si="347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6" t="s">
        <v>1860</v>
      </c>
      <c r="Q1656" s="13"/>
      <c r="R1656"/>
      <c r="S1656" t="str">
        <f t="shared" si="381"/>
        <v/>
      </c>
      <c r="T1656" s="41" t="str">
        <f>IF(ISNA(VLOOKUP(P1656,'NEW XEQM.c'!E:F,2,0)),"--","PRESENT")</f>
        <v>--</v>
      </c>
      <c r="U1656"/>
      <c r="V1656">
        <f t="shared" si="348"/>
        <v>441</v>
      </c>
      <c r="W1656" s="75" t="s">
        <v>2155</v>
      </c>
      <c r="X1656" s="54" t="s">
        <v>2155</v>
      </c>
      <c r="Y1656" s="54" t="s">
        <v>2155</v>
      </c>
      <c r="Z1656" s="22" t="str">
        <f t="shared" si="349"/>
        <v>"S" STD_SUB_X STD_SUB_Y</v>
      </c>
      <c r="AA1656" s="22" t="str">
        <f t="shared" si="350"/>
        <v>SXY</v>
      </c>
      <c r="AB1656" s="1">
        <f t="shared" si="351"/>
        <v>1618</v>
      </c>
      <c r="AC1656" t="str">
        <f t="shared" si="352"/>
        <v>ITM_SXY</v>
      </c>
      <c r="AD1656" s="125" t="str">
        <f>IF(ISNA(VLOOKUP(AA1656,'XEQM Shortlist'!J:J,1,0)),"//","")</f>
        <v>//</v>
      </c>
      <c r="AF1656" s="88" t="str">
        <f t="shared" si="353"/>
        <v>SXY</v>
      </c>
      <c r="AG1656" t="b">
        <f t="shared" si="354"/>
        <v>1</v>
      </c>
    </row>
    <row r="1657" spans="1:33">
      <c r="A1657" s="45">
        <f t="shared" si="346"/>
        <v>1657</v>
      </c>
      <c r="B1657" s="44">
        <f t="shared" si="347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6" t="s">
        <v>1866</v>
      </c>
      <c r="Q1657" s="13"/>
      <c r="R1657"/>
      <c r="S1657" t="str">
        <f t="shared" si="381"/>
        <v/>
      </c>
      <c r="T1657" s="41" t="str">
        <f>IF(ISNA(VLOOKUP(P1657,'NEW XEQM.c'!E:F,2,0)),"--","PRESENT")</f>
        <v>--</v>
      </c>
      <c r="U1657"/>
      <c r="V1657">
        <f t="shared" si="348"/>
        <v>442</v>
      </c>
      <c r="W1657" s="75" t="s">
        <v>2155</v>
      </c>
      <c r="X1657" s="54" t="s">
        <v>2155</v>
      </c>
      <c r="Y1657" s="54" t="s">
        <v>2155</v>
      </c>
      <c r="Z1657" s="22" t="str">
        <f t="shared" si="349"/>
        <v>"TDISP"</v>
      </c>
      <c r="AA1657" s="22" t="str">
        <f t="shared" si="350"/>
        <v>TDISP</v>
      </c>
      <c r="AB1657" s="1">
        <f t="shared" si="351"/>
        <v>1619</v>
      </c>
      <c r="AC1657" t="str">
        <f t="shared" si="352"/>
        <v>ITM_TDISP</v>
      </c>
      <c r="AD1657" s="125" t="str">
        <f>IF(ISNA(VLOOKUP(AA1657,'XEQM Shortlist'!J:J,1,0)),"//","")</f>
        <v>//</v>
      </c>
      <c r="AF1657" s="88" t="str">
        <f t="shared" si="353"/>
        <v>TDISP</v>
      </c>
      <c r="AG1657" t="b">
        <f t="shared" si="354"/>
        <v>1</v>
      </c>
    </row>
    <row r="1658" spans="1:33">
      <c r="A1658" s="45">
        <f t="shared" si="346"/>
        <v>1658</v>
      </c>
      <c r="B1658" s="44">
        <f t="shared" si="347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6" t="s">
        <v>1868</v>
      </c>
      <c r="Q1658" s="13"/>
      <c r="R1658"/>
      <c r="S1658" t="str">
        <f t="shared" si="381"/>
        <v/>
      </c>
      <c r="T1658" s="41" t="str">
        <f>IF(ISNA(VLOOKUP(P1658,'NEW XEQM.c'!E:F,2,0)),"--","PRESENT")</f>
        <v>PRESENT</v>
      </c>
      <c r="U1658"/>
      <c r="V1658">
        <f t="shared" si="348"/>
        <v>443</v>
      </c>
      <c r="W1658" s="75" t="s">
        <v>2572</v>
      </c>
      <c r="X1658" s="54" t="s">
        <v>2155</v>
      </c>
      <c r="Y1658" s="54" t="s">
        <v>2155</v>
      </c>
      <c r="Z1658" s="22" t="str">
        <f t="shared" si="349"/>
        <v>"TICKS"</v>
      </c>
      <c r="AA1658" s="22" t="str">
        <f t="shared" si="350"/>
        <v>TICKS</v>
      </c>
      <c r="AB1658" s="1">
        <f t="shared" si="351"/>
        <v>1620</v>
      </c>
      <c r="AC1658" t="str">
        <f t="shared" si="352"/>
        <v>ITM_TICKS</v>
      </c>
      <c r="AD1658" s="125" t="str">
        <f>IF(ISNA(VLOOKUP(AA1658,'XEQM Shortlist'!J:J,1,0)),"//","")</f>
        <v/>
      </c>
      <c r="AF1658" s="88" t="str">
        <f t="shared" si="353"/>
        <v>TICKS</v>
      </c>
      <c r="AG1658" t="b">
        <f t="shared" si="354"/>
        <v>1</v>
      </c>
    </row>
    <row r="1659" spans="1:33">
      <c r="A1659" s="45">
        <f t="shared" si="346"/>
        <v>1659</v>
      </c>
      <c r="B1659" s="44">
        <f t="shared" si="347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6" t="s">
        <v>1869</v>
      </c>
      <c r="Q1659" s="13"/>
      <c r="R1659"/>
      <c r="S1659" t="str">
        <f t="shared" si="381"/>
        <v/>
      </c>
      <c r="T1659" s="41" t="str">
        <f>IF(ISNA(VLOOKUP(P1659,'NEW XEQM.c'!E:F,2,0)),"--","PRESENT")</f>
        <v>--</v>
      </c>
      <c r="U1659"/>
      <c r="V1659">
        <f t="shared" si="348"/>
        <v>444</v>
      </c>
      <c r="W1659" s="75" t="s">
        <v>2155</v>
      </c>
      <c r="X1659" s="54" t="s">
        <v>2155</v>
      </c>
      <c r="Y1659" s="54" t="s">
        <v>2155</v>
      </c>
      <c r="Z1659" s="22" t="str">
        <f t="shared" si="349"/>
        <v>"TIME"</v>
      </c>
      <c r="AA1659" s="22" t="str">
        <f t="shared" si="350"/>
        <v>TIME</v>
      </c>
      <c r="AB1659" s="1">
        <f t="shared" si="351"/>
        <v>1621</v>
      </c>
      <c r="AC1659" t="str">
        <f t="shared" si="352"/>
        <v>ITM_TIME</v>
      </c>
      <c r="AD1659" s="125" t="str">
        <f>IF(ISNA(VLOOKUP(AA1659,'XEQM Shortlist'!J:J,1,0)),"//","")</f>
        <v>//</v>
      </c>
      <c r="AF1659" s="88" t="str">
        <f t="shared" si="353"/>
        <v>TIME</v>
      </c>
      <c r="AG1659" t="b">
        <f t="shared" si="354"/>
        <v>1</v>
      </c>
    </row>
    <row r="1660" spans="1:33">
      <c r="A1660" s="45">
        <f t="shared" si="346"/>
        <v>1660</v>
      </c>
      <c r="B1660" s="44">
        <f t="shared" si="347"/>
        <v>1622</v>
      </c>
      <c r="C1660" s="48" t="s">
        <v>4629</v>
      </c>
      <c r="D1660" s="295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6" t="s">
        <v>1870</v>
      </c>
      <c r="Q1660" s="13"/>
      <c r="R1660"/>
      <c r="S1660" t="str">
        <f t="shared" si="381"/>
        <v/>
      </c>
      <c r="T1660" s="41" t="str">
        <f>IF(ISNA(VLOOKUP(P1660,'NEW XEQM.c'!E:F,2,0)),"--","PRESENT")</f>
        <v>--</v>
      </c>
      <c r="U1660"/>
      <c r="V1660">
        <f t="shared" si="348"/>
        <v>445</v>
      </c>
      <c r="W1660" s="75" t="s">
        <v>2155</v>
      </c>
      <c r="X1660" s="54" t="s">
        <v>2155</v>
      </c>
      <c r="Y1660" s="54" t="s">
        <v>2155</v>
      </c>
      <c r="Z1660" s="22" t="str">
        <f t="shared" si="349"/>
        <v>"STOPW"</v>
      </c>
      <c r="AA1660" s="22" t="str">
        <f t="shared" si="350"/>
        <v>STOPW</v>
      </c>
      <c r="AB1660" s="1">
        <f t="shared" si="351"/>
        <v>1622</v>
      </c>
      <c r="AC1660" t="str">
        <f t="shared" si="352"/>
        <v>ITM_TIMER</v>
      </c>
      <c r="AD1660" s="125" t="str">
        <f>IF(ISNA(VLOOKUP(AA1660,'XEQM Shortlist'!J:J,1,0)),"//","")</f>
        <v>//</v>
      </c>
      <c r="AF1660" s="88" t="str">
        <f t="shared" si="353"/>
        <v>STOPW</v>
      </c>
      <c r="AG1660" t="b">
        <f t="shared" si="354"/>
        <v>1</v>
      </c>
    </row>
    <row r="1661" spans="1:33">
      <c r="A1661" s="45">
        <f t="shared" ref="A1661:A1724" si="382">IF(B1661=INT(B1661),ROW(),"")</f>
        <v>1661</v>
      </c>
      <c r="B1661" s="44">
        <f t="shared" ref="B1661:B1724" si="383">IF(AND(MID(C1661,2,1)&lt;&gt;"/",MID(C1661,1,1)="/"),INT(B1660)+1,B1660+0.01)</f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6" t="s">
        <v>3889</v>
      </c>
      <c r="Q1661" s="13"/>
      <c r="R1661"/>
      <c r="S1661" t="str">
        <f t="shared" si="381"/>
        <v/>
      </c>
      <c r="T1661" s="41" t="str">
        <f>IF(ISNA(VLOOKUP(P1661,'NEW XEQM.c'!E:F,2,0)),"--","PRESENT")</f>
        <v>--</v>
      </c>
      <c r="U1661"/>
      <c r="V1661">
        <f t="shared" ref="V1661:V1724" si="384">IF(AA1661&lt;&gt;"",V1660+1,V1660)</f>
        <v>446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85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6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7">B1661</f>
        <v>1623</v>
      </c>
      <c r="AC1661" t="str">
        <f t="shared" ref="AC1661:AC1724" si="388">P1661</f>
        <v>ITM_Tn</v>
      </c>
      <c r="AD1661" s="125" t="str">
        <f>IF(ISNA(VLOOKUP(AA1661,'XEQM Shortlist'!J:J,1,0)),"//","")</f>
        <v>//</v>
      </c>
      <c r="AF1661" s="88" t="str">
        <f t="shared" ref="AF1661:AF1724" si="389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0">AA1661=AF1661</f>
        <v>1</v>
      </c>
    </row>
    <row r="1662" spans="1:33">
      <c r="A1662" s="45">
        <f t="shared" si="382"/>
        <v>1662</v>
      </c>
      <c r="B1662" s="44">
        <f t="shared" si="383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6" t="s">
        <v>1872</v>
      </c>
      <c r="Q1662" s="13"/>
      <c r="R1662"/>
      <c r="S1662" t="str">
        <f t="shared" si="381"/>
        <v/>
      </c>
      <c r="T1662" s="41" t="str">
        <f>IF(ISNA(VLOOKUP(P1662,'NEW XEQM.c'!E:F,2,0)),"--","PRESENT")</f>
        <v>--</v>
      </c>
      <c r="U1662"/>
      <c r="V1662">
        <f t="shared" si="384"/>
        <v>446</v>
      </c>
      <c r="W1662" s="75" t="s">
        <v>2155</v>
      </c>
      <c r="X1662" s="54" t="s">
        <v>2155</v>
      </c>
      <c r="Y1662" s="54" t="s">
        <v>2155</v>
      </c>
      <c r="Z1662" s="22" t="str">
        <f t="shared" si="385"/>
        <v/>
      </c>
      <c r="AA1662" s="22" t="str">
        <f t="shared" si="386"/>
        <v/>
      </c>
      <c r="AB1662" s="1">
        <f t="shared" si="387"/>
        <v>1624</v>
      </c>
      <c r="AC1662" t="str">
        <f t="shared" si="388"/>
        <v>ITM_TONE</v>
      </c>
      <c r="AD1662" s="125" t="str">
        <f>IF(ISNA(VLOOKUP(AA1662,'XEQM Shortlist'!J:J,1,0)),"//","")</f>
        <v/>
      </c>
      <c r="AF1662" s="88" t="str">
        <f t="shared" si="389"/>
        <v/>
      </c>
      <c r="AG1662" t="b">
        <f t="shared" si="390"/>
        <v>1</v>
      </c>
    </row>
    <row r="1663" spans="1:33">
      <c r="A1663" s="45">
        <f t="shared" si="382"/>
        <v>1663</v>
      </c>
      <c r="B1663" s="44">
        <f t="shared" si="383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6" t="s">
        <v>1885</v>
      </c>
      <c r="Q1663" s="13"/>
      <c r="R1663"/>
      <c r="S1663" t="str">
        <f t="shared" si="381"/>
        <v/>
      </c>
      <c r="T1663" s="41" t="str">
        <f>IF(ISNA(VLOOKUP(P1663,'NEW XEQM.c'!E:F,2,0)),"--","PRESENT")</f>
        <v>--</v>
      </c>
      <c r="U1663"/>
      <c r="V1663">
        <f t="shared" si="384"/>
        <v>447</v>
      </c>
      <c r="W1663" s="75" t="s">
        <v>2568</v>
      </c>
      <c r="X1663" s="54" t="s">
        <v>2155</v>
      </c>
      <c r="Y1663" s="54" t="s">
        <v>2155</v>
      </c>
      <c r="Z1663" s="22" t="str">
        <f t="shared" si="385"/>
        <v>"T" STD_LEFT_RIGHT_ARROWS</v>
      </c>
      <c r="AA1663" s="22" t="str">
        <f t="shared" si="386"/>
        <v>T&lt;&gt;</v>
      </c>
      <c r="AB1663" s="1">
        <f t="shared" si="387"/>
        <v>1625</v>
      </c>
      <c r="AC1663" t="str">
        <f t="shared" si="388"/>
        <v>ITM_Tex</v>
      </c>
      <c r="AD1663" s="125" t="str">
        <f>IF(ISNA(VLOOKUP(AA1663,'XEQM Shortlist'!J:J,1,0)),"//","")</f>
        <v>//</v>
      </c>
      <c r="AF1663" s="88" t="str">
        <f t="shared" si="389"/>
        <v>T&lt;&gt;</v>
      </c>
      <c r="AG1663" t="b">
        <f t="shared" si="390"/>
        <v>1</v>
      </c>
    </row>
    <row r="1664" spans="1:33">
      <c r="A1664" s="45">
        <f t="shared" si="382"/>
        <v>1664</v>
      </c>
      <c r="B1664" s="44">
        <f t="shared" si="383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6" t="s">
        <v>1886</v>
      </c>
      <c r="Q1664" s="13"/>
      <c r="R1664"/>
      <c r="S1664" t="str">
        <f t="shared" si="381"/>
        <v/>
      </c>
      <c r="T1664" s="41" t="str">
        <f>IF(ISNA(VLOOKUP(P1664,'NEW XEQM.c'!E:F,2,0)),"--","PRESENT")</f>
        <v>--</v>
      </c>
      <c r="U1664"/>
      <c r="V1664">
        <f t="shared" si="384"/>
        <v>448</v>
      </c>
      <c r="W1664" s="75" t="s">
        <v>2566</v>
      </c>
      <c r="X1664" s="54" t="s">
        <v>2155</v>
      </c>
      <c r="Y1664" s="54" t="s">
        <v>2155</v>
      </c>
      <c r="Z1664" s="22" t="str">
        <f t="shared" si="385"/>
        <v>"ULP?"</v>
      </c>
      <c r="AA1664" s="22" t="str">
        <f t="shared" si="386"/>
        <v>ULP?</v>
      </c>
      <c r="AB1664" s="1">
        <f t="shared" si="387"/>
        <v>1626</v>
      </c>
      <c r="AC1664" t="str">
        <f t="shared" si="388"/>
        <v>ITM_ULP</v>
      </c>
      <c r="AD1664" s="125" t="str">
        <f>IF(ISNA(VLOOKUP(AA1664,'XEQM Shortlist'!J:J,1,0)),"//","")</f>
        <v>//</v>
      </c>
      <c r="AF1664" s="88" t="str">
        <f t="shared" si="389"/>
        <v>ULP?</v>
      </c>
      <c r="AG1664" t="b">
        <f t="shared" si="390"/>
        <v>1</v>
      </c>
    </row>
    <row r="1665" spans="1:33">
      <c r="A1665" s="45">
        <f t="shared" si="382"/>
        <v>1665</v>
      </c>
      <c r="B1665" s="44">
        <f t="shared" si="383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6" t="s">
        <v>3890</v>
      </c>
      <c r="Q1665" s="13"/>
      <c r="R1665"/>
      <c r="S1665" t="str">
        <f t="shared" si="381"/>
        <v/>
      </c>
      <c r="T1665" s="41" t="str">
        <f>IF(ISNA(VLOOKUP(P1665,'NEW XEQM.c'!E:F,2,0)),"--","PRESENT")</f>
        <v>--</v>
      </c>
      <c r="U1665"/>
      <c r="V1665">
        <f t="shared" si="384"/>
        <v>449</v>
      </c>
      <c r="W1665" s="75" t="s">
        <v>2155</v>
      </c>
      <c r="X1665" s="54" t="s">
        <v>2155</v>
      </c>
      <c r="Y1665" s="54" t="s">
        <v>2155</v>
      </c>
      <c r="Z1665" s="22" t="str">
        <f t="shared" si="385"/>
        <v>"U" STD_SUB_N</v>
      </c>
      <c r="AA1665" s="22" t="str">
        <f t="shared" si="386"/>
        <v>UN</v>
      </c>
      <c r="AB1665" s="1">
        <f t="shared" si="387"/>
        <v>1627</v>
      </c>
      <c r="AC1665" t="str">
        <f t="shared" si="388"/>
        <v>ITM_Un</v>
      </c>
      <c r="AD1665" s="125" t="str">
        <f>IF(ISNA(VLOOKUP(AA1665,'XEQM Shortlist'!J:J,1,0)),"//","")</f>
        <v>//</v>
      </c>
      <c r="AF1665" s="88" t="str">
        <f t="shared" si="389"/>
        <v>UN</v>
      </c>
      <c r="AG1665" t="b">
        <f t="shared" si="390"/>
        <v>1</v>
      </c>
    </row>
    <row r="1666" spans="1:33">
      <c r="A1666" s="45">
        <f t="shared" si="382"/>
        <v>1666</v>
      </c>
      <c r="B1666" s="44">
        <f t="shared" si="383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6" t="s">
        <v>1887</v>
      </c>
      <c r="Q1666" s="13"/>
      <c r="R1666"/>
      <c r="S1666" t="str">
        <f t="shared" si="381"/>
        <v/>
      </c>
      <c r="T1666" s="41" t="str">
        <f>IF(ISNA(VLOOKUP(P1666,'NEW XEQM.c'!E:F,2,0)),"--","PRESENT")</f>
        <v>--</v>
      </c>
      <c r="U1666"/>
      <c r="V1666">
        <f t="shared" si="384"/>
        <v>450</v>
      </c>
      <c r="W1666" s="75" t="s">
        <v>2557</v>
      </c>
      <c r="X1666" s="54" t="s">
        <v>2155</v>
      </c>
      <c r="Y1666" s="54" t="s">
        <v>2155</v>
      </c>
      <c r="Z1666" s="22" t="str">
        <f t="shared" si="385"/>
        <v>"UNITV"</v>
      </c>
      <c r="AA1666" s="22" t="str">
        <f t="shared" si="386"/>
        <v>UNITV</v>
      </c>
      <c r="AB1666" s="1">
        <f t="shared" si="387"/>
        <v>1628</v>
      </c>
      <c r="AC1666" t="str">
        <f t="shared" si="388"/>
        <v>ITM_UNITV</v>
      </c>
      <c r="AD1666" s="125" t="str">
        <f>IF(ISNA(VLOOKUP(AA1666,'XEQM Shortlist'!J:J,1,0)),"//","")</f>
        <v>//</v>
      </c>
      <c r="AF1666" s="88" t="str">
        <f t="shared" si="389"/>
        <v>UNITV</v>
      </c>
      <c r="AG1666" t="b">
        <f t="shared" si="390"/>
        <v>1</v>
      </c>
    </row>
    <row r="1667" spans="1:33">
      <c r="A1667" s="45">
        <f t="shared" si="382"/>
        <v>1667</v>
      </c>
      <c r="B1667" s="44">
        <f t="shared" si="383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6" t="s">
        <v>1888</v>
      </c>
      <c r="Q1667" s="13"/>
      <c r="R1667"/>
      <c r="S1667" t="str">
        <f t="shared" si="381"/>
        <v/>
      </c>
      <c r="T1667" s="41" t="str">
        <f>IF(ISNA(VLOOKUP(P1667,'NEW XEQM.c'!E:F,2,0)),"--","PRESENT")</f>
        <v>--</v>
      </c>
      <c r="U1667"/>
      <c r="V1667">
        <f t="shared" si="384"/>
        <v>451</v>
      </c>
      <c r="W1667" s="75" t="s">
        <v>2155</v>
      </c>
      <c r="X1667" s="54" t="s">
        <v>2500</v>
      </c>
      <c r="Y1667" s="54" t="s">
        <v>2155</v>
      </c>
      <c r="Z1667" s="22" t="str">
        <f t="shared" si="385"/>
        <v>"UNSIGN"</v>
      </c>
      <c r="AA1667" s="22" t="str">
        <f t="shared" si="386"/>
        <v>UNSIGN</v>
      </c>
      <c r="AB1667" s="1">
        <f t="shared" si="387"/>
        <v>1629</v>
      </c>
      <c r="AC1667" t="str">
        <f t="shared" si="388"/>
        <v>ITM_UNSIGN</v>
      </c>
      <c r="AD1667" s="125" t="str">
        <f>IF(ISNA(VLOOKUP(AA1667,'XEQM Shortlist'!J:J,1,0)),"//","")</f>
        <v>//</v>
      </c>
      <c r="AF1667" s="88" t="str">
        <f t="shared" si="389"/>
        <v>UNSIGN</v>
      </c>
      <c r="AG1667" t="b">
        <f t="shared" si="390"/>
        <v>1</v>
      </c>
    </row>
    <row r="1668" spans="1:33">
      <c r="A1668" s="45">
        <f t="shared" si="382"/>
        <v>1668</v>
      </c>
      <c r="B1668" s="44">
        <f t="shared" si="383"/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6" t="s">
        <v>1890</v>
      </c>
      <c r="Q1668" s="13"/>
      <c r="R1668"/>
      <c r="S1668" t="str">
        <f t="shared" si="381"/>
        <v/>
      </c>
      <c r="T1668" s="41" t="str">
        <f>IF(ISNA(VLOOKUP(P1668,'NEW XEQM.c'!E:F,2,0)),"--","PRESENT")</f>
        <v>--</v>
      </c>
      <c r="U1668"/>
      <c r="V1668">
        <f t="shared" si="384"/>
        <v>451</v>
      </c>
      <c r="W1668" s="75" t="s">
        <v>2155</v>
      </c>
      <c r="X1668" s="54" t="s">
        <v>2155</v>
      </c>
      <c r="Y1668" s="54" t="s">
        <v>2155</v>
      </c>
      <c r="Z1668" s="22" t="str">
        <f t="shared" si="385"/>
        <v/>
      </c>
      <c r="AA1668" s="22" t="str">
        <f t="shared" si="386"/>
        <v/>
      </c>
      <c r="AB1668" s="1">
        <f t="shared" si="387"/>
        <v>1630</v>
      </c>
      <c r="AC1668" t="str">
        <f t="shared" si="388"/>
        <v>ITM_VARMNU</v>
      </c>
      <c r="AD1668" s="125" t="str">
        <f>IF(ISNA(VLOOKUP(AA1668,'XEQM Shortlist'!J:J,1,0)),"//","")</f>
        <v/>
      </c>
      <c r="AF1668" s="88" t="str">
        <f t="shared" si="389"/>
        <v/>
      </c>
      <c r="AG1668" t="b">
        <f t="shared" si="390"/>
        <v>1</v>
      </c>
    </row>
    <row r="1669" spans="1:33">
      <c r="A1669" s="45">
        <f t="shared" si="382"/>
        <v>1669</v>
      </c>
      <c r="B1669" s="44">
        <f t="shared" si="383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6" t="s">
        <v>1892</v>
      </c>
      <c r="Q1669" s="13"/>
      <c r="R1669"/>
      <c r="S1669" t="str">
        <f t="shared" si="381"/>
        <v/>
      </c>
      <c r="T1669" s="41" t="str">
        <f>IF(ISNA(VLOOKUP(P1669,'NEW XEQM.c'!E:F,2,0)),"--","PRESENT")</f>
        <v>--</v>
      </c>
      <c r="U1669"/>
      <c r="V1669">
        <f t="shared" si="384"/>
        <v>452</v>
      </c>
      <c r="W1669" s="75" t="s">
        <v>2155</v>
      </c>
      <c r="X1669" s="54" t="s">
        <v>2155</v>
      </c>
      <c r="Y1669" s="54" t="s">
        <v>2155</v>
      </c>
      <c r="Z1669" s="22" t="str">
        <f t="shared" si="385"/>
        <v>"VERS?"</v>
      </c>
      <c r="AA1669" s="22" t="str">
        <f t="shared" si="386"/>
        <v>VERS?</v>
      </c>
      <c r="AB1669" s="1">
        <f t="shared" si="387"/>
        <v>1631</v>
      </c>
      <c r="AC1669" t="str">
        <f t="shared" si="388"/>
        <v>ITM_VERS</v>
      </c>
      <c r="AD1669" s="125" t="str">
        <f>IF(ISNA(VLOOKUP(AA1669,'XEQM Shortlist'!J:J,1,0)),"//","")</f>
        <v>//</v>
      </c>
      <c r="AF1669" s="88" t="str">
        <f t="shared" si="389"/>
        <v>VERS?</v>
      </c>
      <c r="AG1669" t="b">
        <f t="shared" si="390"/>
        <v>1</v>
      </c>
    </row>
    <row r="1670" spans="1:33" s="101" customFormat="1">
      <c r="A1670" s="45">
        <f t="shared" si="382"/>
        <v>1670</v>
      </c>
      <c r="B1670" s="44">
        <f t="shared" si="383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70">
        <v>0</v>
      </c>
      <c r="H1670" s="270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6" t="s">
        <v>2092</v>
      </c>
      <c r="Q1670" s="13"/>
      <c r="R1670"/>
      <c r="S1670" t="str">
        <f t="shared" si="381"/>
        <v/>
      </c>
      <c r="T1670" s="41" t="str">
        <f>IF(ISNA(VLOOKUP(P1670,'NEW XEQM.c'!E:F,2,0)),"--","PRESENT")</f>
        <v>PRESENT</v>
      </c>
      <c r="U1670"/>
      <c r="V1670">
        <f t="shared" si="384"/>
        <v>453</v>
      </c>
      <c r="W1670" s="97" t="s">
        <v>2553</v>
      </c>
      <c r="X1670" s="100" t="s">
        <v>2155</v>
      </c>
      <c r="Y1670" s="100" t="s">
        <v>2155</v>
      </c>
      <c r="Z1670" s="22" t="str">
        <f t="shared" si="385"/>
        <v>"IDIVR"</v>
      </c>
      <c r="AA1670" s="22" t="str">
        <f t="shared" si="386"/>
        <v>IDIVR</v>
      </c>
      <c r="AB1670" s="1">
        <f t="shared" si="387"/>
        <v>1632</v>
      </c>
      <c r="AC1670" t="str">
        <f t="shared" si="388"/>
        <v>ITM_IDIVR</v>
      </c>
      <c r="AD1670" s="125" t="str">
        <f>IF(ISNA(VLOOKUP(AA1670,'XEQM Shortlist'!J:J,1,0)),"//","")</f>
        <v>//</v>
      </c>
      <c r="AE1670"/>
      <c r="AF1670" s="88" t="str">
        <f t="shared" si="389"/>
        <v>IDIVR</v>
      </c>
      <c r="AG1670" t="b">
        <f t="shared" si="390"/>
        <v>1</v>
      </c>
    </row>
    <row r="1671" spans="1:33">
      <c r="A1671" s="45">
        <f t="shared" si="382"/>
        <v>1671</v>
      </c>
      <c r="B1671" s="44">
        <f t="shared" si="383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6" t="s">
        <v>1896</v>
      </c>
      <c r="Q1671" s="13"/>
      <c r="R1671"/>
      <c r="S1671" t="str">
        <f t="shared" si="381"/>
        <v/>
      </c>
      <c r="T1671" s="41" t="str">
        <f>IF(ISNA(VLOOKUP(P1671,'NEW XEQM.c'!E:F,2,0)),"--","PRESENT")</f>
        <v>--</v>
      </c>
      <c r="U1671"/>
      <c r="V1671">
        <f t="shared" si="384"/>
        <v>454</v>
      </c>
      <c r="W1671" s="75" t="s">
        <v>2155</v>
      </c>
      <c r="X1671" s="54" t="s">
        <v>2155</v>
      </c>
      <c r="Y1671" s="54" t="s">
        <v>2155</v>
      </c>
      <c r="Z1671" s="22" t="str">
        <f t="shared" si="385"/>
        <v>"WDAY"</v>
      </c>
      <c r="AA1671" s="22" t="str">
        <f t="shared" si="386"/>
        <v>WDAY</v>
      </c>
      <c r="AB1671" s="1">
        <f t="shared" si="387"/>
        <v>1633</v>
      </c>
      <c r="AC1671" t="str">
        <f t="shared" si="388"/>
        <v>ITM_WDAY</v>
      </c>
      <c r="AD1671" s="125" t="str">
        <f>IF(ISNA(VLOOKUP(AA1671,'XEQM Shortlist'!J:J,1,0)),"//","")</f>
        <v>//</v>
      </c>
      <c r="AF1671" s="88" t="str">
        <f t="shared" si="389"/>
        <v>WDAY</v>
      </c>
      <c r="AG1671" t="b">
        <f t="shared" si="390"/>
        <v>1</v>
      </c>
    </row>
    <row r="1672" spans="1:33">
      <c r="A1672" s="45">
        <f t="shared" si="382"/>
        <v>1672</v>
      </c>
      <c r="B1672" s="44">
        <f t="shared" si="383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6" t="s">
        <v>1902</v>
      </c>
      <c r="Q1672" s="13"/>
      <c r="R1672"/>
      <c r="S1672" t="str">
        <f t="shared" si="381"/>
        <v/>
      </c>
      <c r="T1672" s="41" t="str">
        <f>IF(ISNA(VLOOKUP(P1672,'NEW XEQM.c'!E:F,2,0)),"--","PRESENT")</f>
        <v>--</v>
      </c>
      <c r="U1672"/>
      <c r="V1672">
        <f t="shared" si="384"/>
        <v>455</v>
      </c>
      <c r="W1672" s="75" t="s">
        <v>2155</v>
      </c>
      <c r="X1672" s="54" t="s">
        <v>2155</v>
      </c>
      <c r="Y1672" s="54" t="s">
        <v>2155</v>
      </c>
      <c r="Z1672" s="22" t="str">
        <f t="shared" si="385"/>
        <v>"WHO?"</v>
      </c>
      <c r="AA1672" s="22" t="str">
        <f t="shared" si="386"/>
        <v>WHO?</v>
      </c>
      <c r="AB1672" s="1">
        <f t="shared" si="387"/>
        <v>1634</v>
      </c>
      <c r="AC1672" t="str">
        <f t="shared" si="388"/>
        <v>ITM_WHO</v>
      </c>
      <c r="AD1672" s="125" t="str">
        <f>IF(ISNA(VLOOKUP(AA1672,'XEQM Shortlist'!J:J,1,0)),"//","")</f>
        <v>//</v>
      </c>
      <c r="AF1672" s="88" t="str">
        <f t="shared" si="389"/>
        <v>WHO?</v>
      </c>
      <c r="AG1672" t="b">
        <f t="shared" si="390"/>
        <v>1</v>
      </c>
    </row>
    <row r="1673" spans="1:33">
      <c r="A1673" s="45">
        <f t="shared" si="382"/>
        <v>1673</v>
      </c>
      <c r="B1673" s="44">
        <f t="shared" si="383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6" t="s">
        <v>1904</v>
      </c>
      <c r="Q1673" s="13"/>
      <c r="R1673"/>
      <c r="S1673" t="str">
        <f t="shared" si="381"/>
        <v/>
      </c>
      <c r="T1673" s="41" t="str">
        <f>IF(ISNA(VLOOKUP(P1673,'NEW XEQM.c'!E:F,2,0)),"--","PRESENT")</f>
        <v>--</v>
      </c>
      <c r="U1673"/>
      <c r="V1673">
        <f t="shared" si="384"/>
        <v>456</v>
      </c>
      <c r="W1673" s="75" t="s">
        <v>2155</v>
      </c>
      <c r="X1673" s="54" t="s">
        <v>2155</v>
      </c>
      <c r="Y1673" s="54" t="s">
        <v>2155</v>
      </c>
      <c r="Z1673" s="22" t="str">
        <f t="shared" si="385"/>
        <v>"W" STD_SUB_M</v>
      </c>
      <c r="AA1673" s="22" t="str">
        <f t="shared" si="386"/>
        <v>WM</v>
      </c>
      <c r="AB1673" s="1">
        <f t="shared" si="387"/>
        <v>1635</v>
      </c>
      <c r="AC1673" t="str">
        <f t="shared" si="388"/>
        <v>ITM_WM</v>
      </c>
      <c r="AD1673" s="125" t="str">
        <f>IF(ISNA(VLOOKUP(AA1673,'XEQM Shortlist'!J:J,1,0)),"//","")</f>
        <v>//</v>
      </c>
      <c r="AF1673" s="88" t="str">
        <f t="shared" si="389"/>
        <v>WM</v>
      </c>
      <c r="AG1673" t="b">
        <f t="shared" si="390"/>
        <v>1</v>
      </c>
    </row>
    <row r="1674" spans="1:33">
      <c r="A1674" s="45">
        <f t="shared" si="382"/>
        <v>1674</v>
      </c>
      <c r="B1674" s="44">
        <f t="shared" si="383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6" t="s">
        <v>1905</v>
      </c>
      <c r="Q1674" s="13"/>
      <c r="R1674"/>
      <c r="S1674" t="str">
        <f t="shared" si="381"/>
        <v/>
      </c>
      <c r="T1674" s="41" t="str">
        <f>IF(ISNA(VLOOKUP(P1674,'NEW XEQM.c'!E:F,2,0)),"--","PRESENT")</f>
        <v>--</v>
      </c>
      <c r="U1674"/>
      <c r="V1674">
        <f t="shared" si="384"/>
        <v>457</v>
      </c>
      <c r="W1674" s="75" t="s">
        <v>2155</v>
      </c>
      <c r="X1674" s="54" t="s">
        <v>2155</v>
      </c>
      <c r="Y1674" s="54" t="s">
        <v>2155</v>
      </c>
      <c r="Z1674" s="22" t="str">
        <f t="shared" si="385"/>
        <v>"W" STD_SUB_P</v>
      </c>
      <c r="AA1674" s="22" t="str">
        <f t="shared" si="386"/>
        <v>WP</v>
      </c>
      <c r="AB1674" s="1">
        <f t="shared" si="387"/>
        <v>1636</v>
      </c>
      <c r="AC1674" t="str">
        <f t="shared" si="388"/>
        <v>ITM_WP</v>
      </c>
      <c r="AD1674" s="125" t="str">
        <f>IF(ISNA(VLOOKUP(AA1674,'XEQM Shortlist'!J:J,1,0)),"//","")</f>
        <v>//</v>
      </c>
      <c r="AF1674" s="88" t="str">
        <f t="shared" si="389"/>
        <v>WP</v>
      </c>
      <c r="AG1674" t="b">
        <f t="shared" si="390"/>
        <v>1</v>
      </c>
    </row>
    <row r="1675" spans="1:33">
      <c r="A1675" s="45">
        <f t="shared" si="382"/>
        <v>1675</v>
      </c>
      <c r="B1675" s="44">
        <f t="shared" si="383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6" t="s">
        <v>1906</v>
      </c>
      <c r="Q1675" s="13"/>
      <c r="R1675"/>
      <c r="S1675" t="str">
        <f t="shared" si="381"/>
        <v/>
      </c>
      <c r="T1675" s="41" t="str">
        <f>IF(ISNA(VLOOKUP(P1675,'NEW XEQM.c'!E:F,2,0)),"--","PRESENT")</f>
        <v>--</v>
      </c>
      <c r="U1675"/>
      <c r="V1675">
        <f t="shared" si="384"/>
        <v>458</v>
      </c>
      <c r="W1675" s="75" t="s">
        <v>2155</v>
      </c>
      <c r="X1675" s="54" t="s">
        <v>2155</v>
      </c>
      <c r="Y1675" s="54" t="s">
        <v>2155</v>
      </c>
      <c r="Z1675" s="22" t="str">
        <f t="shared" si="385"/>
        <v>"W" STD_SUP_MINUS_1</v>
      </c>
      <c r="AA1675" s="22" t="str">
        <f t="shared" si="386"/>
        <v>W^MINUS_1</v>
      </c>
      <c r="AB1675" s="1">
        <f t="shared" si="387"/>
        <v>1637</v>
      </c>
      <c r="AC1675" t="str">
        <f t="shared" si="388"/>
        <v>ITM_WM1</v>
      </c>
      <c r="AD1675" s="125" t="str">
        <f>IF(ISNA(VLOOKUP(AA1675,'XEQM Shortlist'!J:J,1,0)),"//","")</f>
        <v>//</v>
      </c>
      <c r="AF1675" s="88" t="str">
        <f t="shared" si="389"/>
        <v>W^MINUS_1</v>
      </c>
      <c r="AG1675" t="b">
        <f t="shared" si="390"/>
        <v>1</v>
      </c>
    </row>
    <row r="1676" spans="1:33">
      <c r="A1676" s="45">
        <f t="shared" si="382"/>
        <v>1676</v>
      </c>
      <c r="B1676" s="44">
        <f t="shared" si="383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6" t="s">
        <v>1907</v>
      </c>
      <c r="Q1676" s="13"/>
      <c r="R1676"/>
      <c r="S1676" t="str">
        <f t="shared" si="381"/>
        <v/>
      </c>
      <c r="T1676" s="41" t="str">
        <f>IF(ISNA(VLOOKUP(P1676,'NEW XEQM.c'!E:F,2,0)),"--","PRESENT")</f>
        <v>--</v>
      </c>
      <c r="U1676"/>
      <c r="V1676">
        <f t="shared" si="384"/>
        <v>459</v>
      </c>
      <c r="W1676" s="75" t="s">
        <v>2566</v>
      </c>
      <c r="X1676" s="54" t="s">
        <v>2500</v>
      </c>
      <c r="Y1676" s="54" t="s">
        <v>2155</v>
      </c>
      <c r="Z1676" s="22" t="str">
        <f t="shared" si="385"/>
        <v>"WSIZE"</v>
      </c>
      <c r="AA1676" s="22" t="str">
        <f t="shared" si="386"/>
        <v>WSIZE</v>
      </c>
      <c r="AB1676" s="1">
        <f t="shared" si="387"/>
        <v>1638</v>
      </c>
      <c r="AC1676" t="str">
        <f t="shared" si="388"/>
        <v>ITM_WSIZE</v>
      </c>
      <c r="AD1676" s="125" t="str">
        <f>IF(ISNA(VLOOKUP(AA1676,'XEQM Shortlist'!J:J,1,0)),"//","")</f>
        <v>//</v>
      </c>
      <c r="AF1676" s="88" t="str">
        <f t="shared" si="389"/>
        <v>WSIZE</v>
      </c>
      <c r="AG1676" t="b">
        <f t="shared" si="390"/>
        <v>1</v>
      </c>
    </row>
    <row r="1677" spans="1:33">
      <c r="A1677" s="45">
        <f t="shared" si="382"/>
        <v>1677</v>
      </c>
      <c r="B1677" s="44">
        <f t="shared" si="383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6" t="s">
        <v>1908</v>
      </c>
      <c r="Q1677" s="13"/>
      <c r="R1677"/>
      <c r="S1677" t="str">
        <f t="shared" si="381"/>
        <v/>
      </c>
      <c r="T1677" s="41" t="str">
        <f>IF(ISNA(VLOOKUP(P1677,'NEW XEQM.c'!E:F,2,0)),"--","PRESENT")</f>
        <v>--</v>
      </c>
      <c r="U1677"/>
      <c r="V1677">
        <f t="shared" si="384"/>
        <v>460</v>
      </c>
      <c r="W1677" s="75" t="s">
        <v>2566</v>
      </c>
      <c r="X1677" s="54" t="s">
        <v>2155</v>
      </c>
      <c r="Y1677" s="54" t="s">
        <v>2155</v>
      </c>
      <c r="Z1677" s="22" t="str">
        <f t="shared" si="385"/>
        <v>"WSIZE?"</v>
      </c>
      <c r="AA1677" s="22" t="str">
        <f t="shared" si="386"/>
        <v>WSIZE?</v>
      </c>
      <c r="AB1677" s="1">
        <f t="shared" si="387"/>
        <v>1639</v>
      </c>
      <c r="AC1677" t="str">
        <f t="shared" si="388"/>
        <v>ITM_WSIZEQ</v>
      </c>
      <c r="AD1677" s="125" t="str">
        <f>IF(ISNA(VLOOKUP(AA1677,'XEQM Shortlist'!J:J,1,0)),"//","")</f>
        <v>//</v>
      </c>
      <c r="AF1677" s="88" t="str">
        <f t="shared" si="389"/>
        <v>WSIZE?</v>
      </c>
      <c r="AG1677" t="b">
        <f t="shared" si="390"/>
        <v>1</v>
      </c>
    </row>
    <row r="1678" spans="1:33">
      <c r="A1678" s="45">
        <f t="shared" si="382"/>
        <v>1678</v>
      </c>
      <c r="B1678" s="44">
        <f t="shared" si="383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6" t="s">
        <v>1916</v>
      </c>
      <c r="Q1678" s="13"/>
      <c r="R1678"/>
      <c r="S1678" t="str">
        <f t="shared" si="381"/>
        <v/>
      </c>
      <c r="T1678" s="41" t="str">
        <f>IF(ISNA(VLOOKUP(P1678,'NEW XEQM.c'!E:F,2,0)),"--","PRESENT")</f>
        <v>--</v>
      </c>
      <c r="U1678"/>
      <c r="V1678">
        <f t="shared" si="384"/>
        <v>461</v>
      </c>
      <c r="W1678" s="75" t="s">
        <v>2558</v>
      </c>
      <c r="X1678" s="54" t="s">
        <v>2155</v>
      </c>
      <c r="Y1678" s="54" t="s">
        <v>2502</v>
      </c>
      <c r="Z1678" s="22" t="str">
        <f t="shared" si="385"/>
        <v>STD_X_BAR</v>
      </c>
      <c r="AA1678" s="22" t="str">
        <f t="shared" si="386"/>
        <v>X_MEAN</v>
      </c>
      <c r="AB1678" s="1">
        <f t="shared" si="387"/>
        <v>1640</v>
      </c>
      <c r="AC1678" t="str">
        <f t="shared" si="388"/>
        <v>ITM_XBAR</v>
      </c>
      <c r="AD1678" s="125" t="str">
        <f>IF(ISNA(VLOOKUP(AA1678,'XEQM Shortlist'!J:J,1,0)),"//","")</f>
        <v>//</v>
      </c>
      <c r="AF1678" s="88" t="str">
        <f t="shared" si="389"/>
        <v>X_</v>
      </c>
      <c r="AG1678" t="b">
        <f t="shared" si="390"/>
        <v>0</v>
      </c>
    </row>
    <row r="1679" spans="1:33">
      <c r="A1679" s="45">
        <f t="shared" si="382"/>
        <v>1679</v>
      </c>
      <c r="B1679" s="44">
        <f t="shared" si="383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6" t="s">
        <v>1917</v>
      </c>
      <c r="Q1679" s="13"/>
      <c r="R1679"/>
      <c r="S1679" t="str">
        <f t="shared" si="381"/>
        <v/>
      </c>
      <c r="T1679" s="41" t="str">
        <f>IF(ISNA(VLOOKUP(P1679,'NEW XEQM.c'!E:F,2,0)),"--","PRESENT")</f>
        <v>--</v>
      </c>
      <c r="U1679"/>
      <c r="V1679">
        <f t="shared" si="384"/>
        <v>462</v>
      </c>
      <c r="W1679" s="75" t="s">
        <v>2558</v>
      </c>
      <c r="X1679" s="54" t="s">
        <v>2155</v>
      </c>
      <c r="Y1679" s="54" t="s">
        <v>2503</v>
      </c>
      <c r="Z1679" s="22" t="str">
        <f t="shared" si="385"/>
        <v>STD_X_BAR STD_SUB_G</v>
      </c>
      <c r="AA1679" s="22" t="str">
        <f t="shared" si="386"/>
        <v>X_GEO</v>
      </c>
      <c r="AB1679" s="1">
        <f t="shared" si="387"/>
        <v>1641</v>
      </c>
      <c r="AC1679" t="str">
        <f t="shared" si="388"/>
        <v>ITM_XG</v>
      </c>
      <c r="AD1679" s="125" t="str">
        <f>IF(ISNA(VLOOKUP(AA1679,'XEQM Shortlist'!J:J,1,0)),"//","")</f>
        <v>//</v>
      </c>
      <c r="AF1679" s="88" t="str">
        <f t="shared" si="389"/>
        <v>X_G</v>
      </c>
      <c r="AG1679" t="b">
        <f t="shared" si="390"/>
        <v>0</v>
      </c>
    </row>
    <row r="1680" spans="1:33">
      <c r="A1680" s="45">
        <f t="shared" si="382"/>
        <v>1680</v>
      </c>
      <c r="B1680" s="44">
        <f t="shared" si="383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6" t="s">
        <v>1918</v>
      </c>
      <c r="Q1680" s="13"/>
      <c r="R1680"/>
      <c r="S1680" t="str">
        <f t="shared" si="381"/>
        <v/>
      </c>
      <c r="T1680" s="41" t="str">
        <f>IF(ISNA(VLOOKUP(P1680,'NEW XEQM.c'!E:F,2,0)),"--","PRESENT")</f>
        <v>--</v>
      </c>
      <c r="U1680"/>
      <c r="V1680">
        <f t="shared" si="384"/>
        <v>463</v>
      </c>
      <c r="W1680" s="75" t="s">
        <v>2558</v>
      </c>
      <c r="X1680" s="54" t="s">
        <v>2155</v>
      </c>
      <c r="Y1680" s="54" t="s">
        <v>3826</v>
      </c>
      <c r="Z1680" s="22" t="str">
        <f t="shared" si="385"/>
        <v>STD_X_BAR STD_SUB_W</v>
      </c>
      <c r="AA1680" s="22" t="str">
        <f t="shared" si="386"/>
        <v>X_WTD</v>
      </c>
      <c r="AB1680" s="1">
        <f t="shared" si="387"/>
        <v>1642</v>
      </c>
      <c r="AC1680" t="str">
        <f t="shared" si="388"/>
        <v>ITM_XW</v>
      </c>
      <c r="AD1680" s="125" t="str">
        <f>IF(ISNA(VLOOKUP(AA1680,'XEQM Shortlist'!J:J,1,0)),"//","")</f>
        <v>//</v>
      </c>
      <c r="AF1680" s="88" t="str">
        <f t="shared" si="389"/>
        <v>X_W</v>
      </c>
      <c r="AG1680" t="b">
        <f t="shared" si="390"/>
        <v>0</v>
      </c>
    </row>
    <row r="1681" spans="1:33">
      <c r="A1681" s="45">
        <f t="shared" si="382"/>
        <v>1681</v>
      </c>
      <c r="B1681" s="44">
        <f t="shared" si="383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6" t="s">
        <v>1919</v>
      </c>
      <c r="Q1681" s="13"/>
      <c r="R1681"/>
      <c r="S1681" t="str">
        <f t="shared" si="381"/>
        <v/>
      </c>
      <c r="T1681" s="41" t="str">
        <f>IF(ISNA(VLOOKUP(P1681,'NEW XEQM.c'!E:F,2,0)),"--","PRESENT")</f>
        <v>--</v>
      </c>
      <c r="U1681"/>
      <c r="V1681">
        <f t="shared" si="384"/>
        <v>464</v>
      </c>
      <c r="W1681" s="75" t="s">
        <v>2155</v>
      </c>
      <c r="X1681" s="54" t="s">
        <v>2155</v>
      </c>
      <c r="Y1681" s="54" t="s">
        <v>2155</v>
      </c>
      <c r="Z1681" s="22" t="str">
        <f t="shared" si="385"/>
        <v>STD_X_CIRC</v>
      </c>
      <c r="AA1681" s="22" t="str">
        <f t="shared" si="386"/>
        <v>X_CIRC</v>
      </c>
      <c r="AB1681" s="1">
        <f t="shared" si="387"/>
        <v>1643</v>
      </c>
      <c r="AC1681" t="str">
        <f t="shared" si="388"/>
        <v>ITM_XCIRC</v>
      </c>
      <c r="AD1681" s="125" t="str">
        <f>IF(ISNA(VLOOKUP(AA1681,'XEQM Shortlist'!J:J,1,0)),"//","")</f>
        <v>//</v>
      </c>
      <c r="AF1681" s="88" t="str">
        <f t="shared" si="389"/>
        <v>X_CIRC</v>
      </c>
      <c r="AG1681" t="b">
        <f t="shared" si="390"/>
        <v>1</v>
      </c>
    </row>
    <row r="1682" spans="1:33">
      <c r="A1682" s="45">
        <f t="shared" si="382"/>
        <v>1682</v>
      </c>
      <c r="B1682" s="44">
        <f t="shared" si="383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6" t="s">
        <v>1923</v>
      </c>
      <c r="Q1682" s="13"/>
      <c r="R1682"/>
      <c r="S1682" t="str">
        <f t="shared" si="381"/>
        <v/>
      </c>
      <c r="T1682" s="41" t="str">
        <f>IF(ISNA(VLOOKUP(P1682,'NEW XEQM.c'!E:F,2,0)),"--","PRESENT")</f>
        <v>--</v>
      </c>
      <c r="U1682"/>
      <c r="V1682">
        <f t="shared" si="384"/>
        <v>465</v>
      </c>
      <c r="W1682" s="75" t="s">
        <v>2155</v>
      </c>
      <c r="X1682" s="54" t="s">
        <v>2155</v>
      </c>
      <c r="Y1682" s="54" t="s">
        <v>2155</v>
      </c>
      <c r="Z1682" s="22" t="str">
        <f t="shared" si="385"/>
        <v>"X" STD_RIGHT_ARROW "DATE"</v>
      </c>
      <c r="AA1682" s="22" t="str">
        <f t="shared" si="386"/>
        <v>X&gt;DATE</v>
      </c>
      <c r="AB1682" s="1">
        <f t="shared" si="387"/>
        <v>1644</v>
      </c>
      <c r="AC1682" t="str">
        <f t="shared" si="388"/>
        <v>ITM_XtoDATE</v>
      </c>
      <c r="AD1682" s="125" t="str">
        <f>IF(ISNA(VLOOKUP(AA1682,'XEQM Shortlist'!J:J,1,0)),"//","")</f>
        <v>//</v>
      </c>
      <c r="AF1682" s="88" t="str">
        <f t="shared" si="389"/>
        <v>X&gt;DATE</v>
      </c>
      <c r="AG1682" t="b">
        <f t="shared" si="390"/>
        <v>1</v>
      </c>
    </row>
    <row r="1683" spans="1:33">
      <c r="A1683" s="45">
        <f t="shared" si="382"/>
        <v>1683</v>
      </c>
      <c r="B1683" s="44">
        <f t="shared" si="383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6" t="s">
        <v>1924</v>
      </c>
      <c r="Q1683" s="13"/>
      <c r="R1683"/>
      <c r="S1683" t="str">
        <f t="shared" si="381"/>
        <v/>
      </c>
      <c r="T1683" s="41" t="str">
        <f>IF(ISNA(VLOOKUP(P1683,'NEW XEQM.c'!E:F,2,0)),"--","PRESENT")</f>
        <v>--</v>
      </c>
      <c r="U1683"/>
      <c r="V1683">
        <f t="shared" si="384"/>
        <v>466</v>
      </c>
      <c r="W1683" s="75" t="s">
        <v>2568</v>
      </c>
      <c r="X1683" s="54" t="s">
        <v>2155</v>
      </c>
      <c r="Y1683" s="54" t="s">
        <v>2155</v>
      </c>
      <c r="Z1683" s="22" t="str">
        <f t="shared" si="385"/>
        <v>"X" STD_RIGHT_ARROW STD_ALPHA</v>
      </c>
      <c r="AA1683" s="22" t="str">
        <f t="shared" si="386"/>
        <v>X&gt;ALPHA</v>
      </c>
      <c r="AB1683" s="1">
        <f t="shared" si="387"/>
        <v>1645</v>
      </c>
      <c r="AC1683" t="str">
        <f t="shared" si="388"/>
        <v>ITM_XtoALPHA</v>
      </c>
      <c r="AD1683" s="125" t="str">
        <f>IF(ISNA(VLOOKUP(AA1683,'XEQM Shortlist'!J:J,1,0)),"//","")</f>
        <v>//</v>
      </c>
      <c r="AF1683" s="88" t="str">
        <f t="shared" si="389"/>
        <v>X&gt;ALPHA</v>
      </c>
      <c r="AG1683" t="b">
        <f t="shared" si="390"/>
        <v>1</v>
      </c>
    </row>
    <row r="1684" spans="1:33">
      <c r="A1684" s="45">
        <f t="shared" si="382"/>
        <v>1684</v>
      </c>
      <c r="B1684" s="44">
        <f t="shared" si="383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6" t="s">
        <v>4408</v>
      </c>
      <c r="Q1684" s="13"/>
      <c r="R1684"/>
      <c r="S1684" t="str">
        <f t="shared" si="381"/>
        <v/>
      </c>
      <c r="T1684" s="41" t="str">
        <f>IF(ISNA(VLOOKUP(P1684,'NEW XEQM.c'!E:F,2,0)),"--","PRESENT")</f>
        <v>--</v>
      </c>
      <c r="U1684"/>
      <c r="V1684">
        <f t="shared" si="384"/>
        <v>467</v>
      </c>
      <c r="W1684" s="75" t="s">
        <v>2155</v>
      </c>
      <c r="X1684" s="54" t="s">
        <v>2155</v>
      </c>
      <c r="Y1684" s="54" t="s">
        <v>2155</v>
      </c>
      <c r="Z1684" s="22" t="str">
        <f t="shared" si="385"/>
        <v>"M.QR"</v>
      </c>
      <c r="AA1684" s="22" t="str">
        <f t="shared" si="386"/>
        <v>M.QR</v>
      </c>
      <c r="AB1684" s="1">
        <f t="shared" si="387"/>
        <v>1646</v>
      </c>
      <c r="AC1684" t="str">
        <f t="shared" si="388"/>
        <v>ITM_M_QR</v>
      </c>
      <c r="AD1684" s="125" t="str">
        <f>IF(ISNA(VLOOKUP(AA1684,'XEQM Shortlist'!J:J,1,0)),"//","")</f>
        <v>//</v>
      </c>
      <c r="AF1684" s="88" t="str">
        <f t="shared" si="389"/>
        <v>M.QR</v>
      </c>
      <c r="AG1684" t="b">
        <f t="shared" si="390"/>
        <v>1</v>
      </c>
    </row>
    <row r="1685" spans="1:33">
      <c r="A1685" s="45">
        <f t="shared" si="382"/>
        <v>1685</v>
      </c>
      <c r="B1685" s="44">
        <f t="shared" si="383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6" t="s">
        <v>1938</v>
      </c>
      <c r="Q1685" s="13"/>
      <c r="R1685"/>
      <c r="S1685" t="str">
        <f t="shared" si="381"/>
        <v/>
      </c>
      <c r="T1685" s="41" t="str">
        <f>IF(ISNA(VLOOKUP(P1685,'NEW XEQM.c'!E:F,2,0)),"--","PRESENT")</f>
        <v>--</v>
      </c>
      <c r="U1685"/>
      <c r="V1685">
        <f t="shared" si="384"/>
        <v>468</v>
      </c>
      <c r="W1685" s="75" t="s">
        <v>2155</v>
      </c>
      <c r="X1685" s="54" t="s">
        <v>2155</v>
      </c>
      <c r="Y1685" s="54" t="s">
        <v>2155</v>
      </c>
      <c r="Z1685" s="22" t="str">
        <f t="shared" si="385"/>
        <v>"YEAR"</v>
      </c>
      <c r="AA1685" s="22" t="str">
        <f t="shared" si="386"/>
        <v>YEAR</v>
      </c>
      <c r="AB1685" s="1">
        <f t="shared" si="387"/>
        <v>1647</v>
      </c>
      <c r="AC1685" t="str">
        <f t="shared" si="388"/>
        <v>ITM_YEAR</v>
      </c>
      <c r="AD1685" s="125" t="str">
        <f>IF(ISNA(VLOOKUP(AA1685,'XEQM Shortlist'!J:J,1,0)),"//","")</f>
        <v>//</v>
      </c>
      <c r="AF1685" s="88" t="str">
        <f t="shared" si="389"/>
        <v>YEAR</v>
      </c>
      <c r="AG1685" t="b">
        <f t="shared" si="390"/>
        <v>1</v>
      </c>
    </row>
    <row r="1686" spans="1:33">
      <c r="A1686" s="45">
        <f t="shared" si="382"/>
        <v>1686</v>
      </c>
      <c r="B1686" s="44">
        <f t="shared" si="383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6" t="s">
        <v>1941</v>
      </c>
      <c r="Q1686" s="13"/>
      <c r="R1686"/>
      <c r="S1686" t="str">
        <f t="shared" si="381"/>
        <v/>
      </c>
      <c r="T1686" s="41" t="str">
        <f>IF(ISNA(VLOOKUP(P1686,'NEW XEQM.c'!E:F,2,0)),"--","PRESENT")</f>
        <v>--</v>
      </c>
      <c r="U1686"/>
      <c r="V1686">
        <f t="shared" si="384"/>
        <v>469</v>
      </c>
      <c r="W1686" s="75" t="s">
        <v>2155</v>
      </c>
      <c r="X1686" s="54" t="s">
        <v>2155</v>
      </c>
      <c r="Y1686" s="54" t="s">
        <v>2155</v>
      </c>
      <c r="Z1686" s="22" t="str">
        <f t="shared" si="385"/>
        <v>STD_Y_CIRC</v>
      </c>
      <c r="AA1686" s="22" t="str">
        <f t="shared" si="386"/>
        <v>Y_CIRC</v>
      </c>
      <c r="AB1686" s="1">
        <f t="shared" si="387"/>
        <v>1648</v>
      </c>
      <c r="AC1686" t="str">
        <f t="shared" si="388"/>
        <v>ITM_YCIRC</v>
      </c>
      <c r="AD1686" s="125" t="str">
        <f>IF(ISNA(VLOOKUP(AA1686,'XEQM Shortlist'!J:J,1,0)),"//","")</f>
        <v>//</v>
      </c>
      <c r="AF1686" s="88" t="str">
        <f t="shared" si="389"/>
        <v>Y_CIRC</v>
      </c>
      <c r="AG1686" t="b">
        <f t="shared" si="390"/>
        <v>1</v>
      </c>
    </row>
    <row r="1687" spans="1:33">
      <c r="A1687" s="45">
        <f t="shared" si="382"/>
        <v>1687</v>
      </c>
      <c r="B1687" s="44">
        <f t="shared" si="383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6" t="s">
        <v>1942</v>
      </c>
      <c r="Q1687" s="13"/>
      <c r="R1687"/>
      <c r="S1687" t="str">
        <f t="shared" si="381"/>
        <v/>
      </c>
      <c r="T1687" s="41" t="str">
        <f>IF(ISNA(VLOOKUP(P1687,'NEW XEQM.c'!E:F,2,0)),"--","PRESENT")</f>
        <v>PRESENT</v>
      </c>
      <c r="U1687"/>
      <c r="V1687">
        <f t="shared" si="384"/>
        <v>470</v>
      </c>
      <c r="W1687" s="75" t="s">
        <v>2155</v>
      </c>
      <c r="X1687" s="54" t="s">
        <v>2155</v>
      </c>
      <c r="Y1687" s="54" t="s">
        <v>2155</v>
      </c>
      <c r="Z1687" s="22" t="str">
        <f t="shared" si="385"/>
        <v>"YMD"</v>
      </c>
      <c r="AA1687" s="22" t="str">
        <f t="shared" si="386"/>
        <v>YMD</v>
      </c>
      <c r="AB1687" s="1">
        <f t="shared" si="387"/>
        <v>1649</v>
      </c>
      <c r="AC1687" t="str">
        <f t="shared" si="388"/>
        <v>ITM_YMD</v>
      </c>
      <c r="AD1687" s="125" t="str">
        <f>IF(ISNA(VLOOKUP(AA1687,'XEQM Shortlist'!J:J,1,0)),"//","")</f>
        <v>//</v>
      </c>
      <c r="AF1687" s="88" t="str">
        <f t="shared" si="389"/>
        <v>YMD</v>
      </c>
      <c r="AG1687" t="b">
        <f t="shared" si="390"/>
        <v>1</v>
      </c>
    </row>
    <row r="1688" spans="1:33">
      <c r="A1688" s="45">
        <f t="shared" si="382"/>
        <v>1688</v>
      </c>
      <c r="B1688" s="44">
        <f t="shared" si="383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6" t="s">
        <v>1943</v>
      </c>
      <c r="Q1688" s="13"/>
      <c r="R1688"/>
      <c r="S1688" t="str">
        <f t="shared" si="381"/>
        <v/>
      </c>
      <c r="T1688" s="41" t="str">
        <f>IF(ISNA(VLOOKUP(P1688,'NEW XEQM.c'!E:F,2,0)),"--","PRESENT")</f>
        <v>--</v>
      </c>
      <c r="U1688"/>
      <c r="V1688">
        <f t="shared" si="384"/>
        <v>471</v>
      </c>
      <c r="W1688" s="75" t="s">
        <v>2568</v>
      </c>
      <c r="X1688" s="54" t="s">
        <v>2500</v>
      </c>
      <c r="Y1688" s="54" t="s">
        <v>2155</v>
      </c>
      <c r="Z1688" s="22" t="str">
        <f t="shared" si="385"/>
        <v>"Y" STD_LEFT_RIGHT_ARROWS</v>
      </c>
      <c r="AA1688" s="22" t="str">
        <f t="shared" si="386"/>
        <v>Y&lt;&gt;</v>
      </c>
      <c r="AB1688" s="1">
        <f t="shared" si="387"/>
        <v>1650</v>
      </c>
      <c r="AC1688" t="str">
        <f t="shared" si="388"/>
        <v>ITM_Yex</v>
      </c>
      <c r="AD1688" s="125" t="str">
        <f>IF(ISNA(VLOOKUP(AA1688,'XEQM Shortlist'!J:J,1,0)),"//","")</f>
        <v>//</v>
      </c>
      <c r="AF1688" s="88" t="str">
        <f t="shared" si="389"/>
        <v>Y&lt;&gt;</v>
      </c>
      <c r="AG1688" t="b">
        <f t="shared" si="390"/>
        <v>1</v>
      </c>
    </row>
    <row r="1689" spans="1:33">
      <c r="A1689" s="45">
        <f t="shared" si="382"/>
        <v>1689</v>
      </c>
      <c r="B1689" s="44">
        <f t="shared" si="383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6" t="s">
        <v>1945</v>
      </c>
      <c r="Q1689" s="13"/>
      <c r="R1689"/>
      <c r="S1689" t="str">
        <f t="shared" si="381"/>
        <v/>
      </c>
      <c r="T1689" s="41" t="str">
        <f>IF(ISNA(VLOOKUP(P1689,'NEW XEQM.c'!E:F,2,0)),"--","PRESENT")</f>
        <v>--</v>
      </c>
      <c r="U1689"/>
      <c r="V1689">
        <f t="shared" si="384"/>
        <v>472</v>
      </c>
      <c r="W1689" s="75" t="s">
        <v>2568</v>
      </c>
      <c r="X1689" s="76" t="s">
        <v>2500</v>
      </c>
      <c r="Y1689" s="77" t="s">
        <v>2155</v>
      </c>
      <c r="Z1689" s="22" t="str">
        <f t="shared" si="385"/>
        <v>"Z" STD_LEFT_RIGHT_ARROWS</v>
      </c>
      <c r="AA1689" s="22" t="str">
        <f t="shared" si="386"/>
        <v>Z&lt;&gt;</v>
      </c>
      <c r="AB1689" s="1">
        <f t="shared" si="387"/>
        <v>1651</v>
      </c>
      <c r="AC1689" t="str">
        <f t="shared" si="388"/>
        <v>ITM_Zex</v>
      </c>
      <c r="AD1689" s="125" t="str">
        <f>IF(ISNA(VLOOKUP(AA1689,'XEQM Shortlist'!J:J,1,0)),"//","")</f>
        <v>//</v>
      </c>
      <c r="AF1689" s="88" t="str">
        <f t="shared" si="389"/>
        <v>Z&lt;&gt;</v>
      </c>
      <c r="AG1689" t="b">
        <f t="shared" si="390"/>
        <v>1</v>
      </c>
    </row>
    <row r="1690" spans="1:33">
      <c r="A1690" s="45">
        <f t="shared" si="382"/>
        <v>1690</v>
      </c>
      <c r="B1690" s="44">
        <f t="shared" si="383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6" t="s">
        <v>1948</v>
      </c>
      <c r="Q1690" s="13"/>
      <c r="R1690"/>
      <c r="S1690" t="str">
        <f t="shared" si="381"/>
        <v/>
      </c>
      <c r="T1690" s="41" t="str">
        <f>IF(ISNA(VLOOKUP(P1690,'NEW XEQM.c'!E:F,2,0)),"--","PRESENT")</f>
        <v>--</v>
      </c>
      <c r="U1690"/>
      <c r="V1690">
        <f t="shared" si="384"/>
        <v>472</v>
      </c>
      <c r="W1690" s="75" t="s">
        <v>2155</v>
      </c>
      <c r="X1690" s="76" t="s">
        <v>2494</v>
      </c>
      <c r="Y1690" s="77" t="s">
        <v>2155</v>
      </c>
      <c r="Z1690" s="22" t="str">
        <f t="shared" si="385"/>
        <v/>
      </c>
      <c r="AA1690" s="22" t="str">
        <f t="shared" si="386"/>
        <v/>
      </c>
      <c r="AB1690" s="1">
        <f t="shared" si="387"/>
        <v>1652</v>
      </c>
      <c r="AC1690" t="str">
        <f t="shared" si="388"/>
        <v>ITM_ALPHALENG</v>
      </c>
      <c r="AD1690" s="125" t="str">
        <f>IF(ISNA(VLOOKUP(AA1690,'XEQM Shortlist'!J:J,1,0)),"//","")</f>
        <v/>
      </c>
      <c r="AF1690" s="88" t="str">
        <f t="shared" si="389"/>
        <v/>
      </c>
      <c r="AG1690" t="b">
        <f t="shared" si="390"/>
        <v>1</v>
      </c>
    </row>
    <row r="1691" spans="1:33">
      <c r="A1691" s="45">
        <f t="shared" si="382"/>
        <v>1691</v>
      </c>
      <c r="B1691" s="44">
        <f t="shared" si="383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6" t="s">
        <v>2491</v>
      </c>
      <c r="Q1691" s="13"/>
      <c r="R1691"/>
      <c r="S1691" t="str">
        <f t="shared" si="381"/>
        <v/>
      </c>
      <c r="T1691" s="41" t="str">
        <f>IF(ISNA(VLOOKUP(P1691,'NEW XEQM.c'!E:F,2,0)),"--","PRESENT")</f>
        <v>--</v>
      </c>
      <c r="U1691"/>
      <c r="V1691">
        <f t="shared" si="384"/>
        <v>473</v>
      </c>
      <c r="W1691" s="75" t="s">
        <v>2558</v>
      </c>
      <c r="X1691" s="54" t="s">
        <v>2155</v>
      </c>
      <c r="Y1691" s="54" t="s">
        <v>2155</v>
      </c>
      <c r="Z1691" s="22" t="str">
        <f t="shared" si="385"/>
        <v>"X" STD_SUB_M STD_SUB_A STD_SUB_X</v>
      </c>
      <c r="AA1691" s="22" t="str">
        <f t="shared" si="386"/>
        <v>XMAX</v>
      </c>
      <c r="AB1691" s="1">
        <f t="shared" si="387"/>
        <v>1653</v>
      </c>
      <c r="AC1691" t="str">
        <f t="shared" si="388"/>
        <v>ITM_XMAX</v>
      </c>
      <c r="AD1691" s="125" t="str">
        <f>IF(ISNA(VLOOKUP(AA1691,'XEQM Shortlist'!J:J,1,0)),"//","")</f>
        <v>//</v>
      </c>
      <c r="AF1691" s="88" t="str">
        <f t="shared" si="389"/>
        <v>XMAX</v>
      </c>
      <c r="AG1691" t="b">
        <f t="shared" si="390"/>
        <v>1</v>
      </c>
    </row>
    <row r="1692" spans="1:33">
      <c r="A1692" s="45">
        <f t="shared" si="382"/>
        <v>1692</v>
      </c>
      <c r="B1692" s="44">
        <f t="shared" si="383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6" t="s">
        <v>2492</v>
      </c>
      <c r="Q1692" s="13"/>
      <c r="R1692"/>
      <c r="S1692" t="str">
        <f t="shared" si="381"/>
        <v/>
      </c>
      <c r="T1692" s="41" t="str">
        <f>IF(ISNA(VLOOKUP(P1692,'NEW XEQM.c'!E:F,2,0)),"--","PRESENT")</f>
        <v>--</v>
      </c>
      <c r="U1692"/>
      <c r="V1692">
        <f t="shared" si="384"/>
        <v>474</v>
      </c>
      <c r="W1692" s="75" t="s">
        <v>2558</v>
      </c>
      <c r="X1692" s="54" t="s">
        <v>2155</v>
      </c>
      <c r="Y1692" s="54" t="s">
        <v>2155</v>
      </c>
      <c r="Z1692" s="22" t="str">
        <f t="shared" si="385"/>
        <v>"X" STD_SUB_M STD_SUB_I STD_SUB_N</v>
      </c>
      <c r="AA1692" s="22" t="str">
        <f t="shared" si="386"/>
        <v>XMIN</v>
      </c>
      <c r="AB1692" s="1">
        <f t="shared" si="387"/>
        <v>1654</v>
      </c>
      <c r="AC1692" t="str">
        <f t="shared" si="388"/>
        <v>ITM_XMIN</v>
      </c>
      <c r="AD1692" s="125" t="str">
        <f>IF(ISNA(VLOOKUP(AA1692,'XEQM Shortlist'!J:J,1,0)),"//","")</f>
        <v>//</v>
      </c>
      <c r="AF1692" s="88" t="str">
        <f t="shared" si="389"/>
        <v>XMIN</v>
      </c>
      <c r="AG1692" t="b">
        <f t="shared" si="390"/>
        <v>1</v>
      </c>
    </row>
    <row r="1693" spans="1:33">
      <c r="A1693" s="45">
        <f t="shared" si="382"/>
        <v>1693</v>
      </c>
      <c r="B1693" s="44">
        <f t="shared" si="383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6" t="s">
        <v>1950</v>
      </c>
      <c r="Q1693" s="13"/>
      <c r="R1693"/>
      <c r="S1693" t="str">
        <f t="shared" si="381"/>
        <v/>
      </c>
      <c r="T1693" s="41" t="str">
        <f>IF(ISNA(VLOOKUP(P1693,'NEW XEQM.c'!E:F,2,0)),"--","PRESENT")</f>
        <v>--</v>
      </c>
      <c r="U1693"/>
      <c r="V1693">
        <f t="shared" si="384"/>
        <v>474</v>
      </c>
      <c r="W1693" s="75" t="s">
        <v>2155</v>
      </c>
      <c r="X1693" s="54" t="s">
        <v>2494</v>
      </c>
      <c r="Y1693" s="54" t="s">
        <v>2155</v>
      </c>
      <c r="Z1693" s="22" t="str">
        <f t="shared" si="385"/>
        <v/>
      </c>
      <c r="AA1693" s="22" t="str">
        <f t="shared" si="386"/>
        <v/>
      </c>
      <c r="AB1693" s="1">
        <f t="shared" si="387"/>
        <v>1655</v>
      </c>
      <c r="AC1693" t="str">
        <f t="shared" si="388"/>
        <v>ITM_ALPHAPOS</v>
      </c>
      <c r="AD1693" s="125" t="str">
        <f>IF(ISNA(VLOOKUP(AA1693,'XEQM Shortlist'!J:J,1,0)),"//","")</f>
        <v/>
      </c>
      <c r="AF1693" s="88" t="str">
        <f t="shared" si="389"/>
        <v/>
      </c>
      <c r="AG1693" t="b">
        <f t="shared" si="390"/>
        <v>1</v>
      </c>
    </row>
    <row r="1694" spans="1:33">
      <c r="A1694" s="45">
        <f t="shared" si="382"/>
        <v>1694</v>
      </c>
      <c r="B1694" s="44">
        <f t="shared" si="383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6" t="s">
        <v>1951</v>
      </c>
      <c r="Q1694" s="13"/>
      <c r="R1694"/>
      <c r="S1694" t="str">
        <f t="shared" si="381"/>
        <v/>
      </c>
      <c r="T1694" s="41" t="str">
        <f>IF(ISNA(VLOOKUP(P1694,'NEW XEQM.c'!E:F,2,0)),"--","PRESENT")</f>
        <v>--</v>
      </c>
      <c r="U1694"/>
      <c r="V1694">
        <f t="shared" si="384"/>
        <v>474</v>
      </c>
      <c r="W1694" s="75" t="s">
        <v>2155</v>
      </c>
      <c r="X1694" s="54" t="s">
        <v>2494</v>
      </c>
      <c r="Y1694" s="54" t="s">
        <v>2155</v>
      </c>
      <c r="Z1694" s="22" t="str">
        <f t="shared" si="385"/>
        <v/>
      </c>
      <c r="AA1694" s="22" t="str">
        <f t="shared" si="386"/>
        <v/>
      </c>
      <c r="AB1694" s="1">
        <f t="shared" si="387"/>
        <v>1656</v>
      </c>
      <c r="AC1694" t="str">
        <f t="shared" si="388"/>
        <v>ITM_ALPHARL</v>
      </c>
      <c r="AD1694" s="125" t="str">
        <f>IF(ISNA(VLOOKUP(AA1694,'XEQM Shortlist'!J:J,1,0)),"//","")</f>
        <v/>
      </c>
      <c r="AF1694" s="88" t="str">
        <f t="shared" si="389"/>
        <v/>
      </c>
      <c r="AG1694" t="b">
        <f t="shared" si="390"/>
        <v>1</v>
      </c>
    </row>
    <row r="1695" spans="1:33">
      <c r="A1695" s="45">
        <f t="shared" si="382"/>
        <v>1695</v>
      </c>
      <c r="B1695" s="44">
        <f t="shared" si="383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6" t="s">
        <v>1952</v>
      </c>
      <c r="Q1695" s="13"/>
      <c r="R1695"/>
      <c r="S1695" t="str">
        <f t="shared" si="381"/>
        <v/>
      </c>
      <c r="T1695" s="41" t="str">
        <f>IF(ISNA(VLOOKUP(P1695,'NEW XEQM.c'!E:F,2,0)),"--","PRESENT")</f>
        <v>--</v>
      </c>
      <c r="U1695"/>
      <c r="V1695">
        <f t="shared" si="384"/>
        <v>474</v>
      </c>
      <c r="W1695" s="75" t="s">
        <v>2155</v>
      </c>
      <c r="X1695" s="54" t="s">
        <v>2494</v>
      </c>
      <c r="Y1695" s="54" t="s">
        <v>2155</v>
      </c>
      <c r="Z1695" s="22" t="str">
        <f t="shared" si="385"/>
        <v/>
      </c>
      <c r="AA1695" s="22" t="str">
        <f t="shared" si="386"/>
        <v/>
      </c>
      <c r="AB1695" s="1">
        <f t="shared" si="387"/>
        <v>1657</v>
      </c>
      <c r="AC1695" t="str">
        <f t="shared" si="388"/>
        <v>ITM_ALPHARR</v>
      </c>
      <c r="AD1695" s="125" t="str">
        <f>IF(ISNA(VLOOKUP(AA1695,'XEQM Shortlist'!J:J,1,0)),"//","")</f>
        <v/>
      </c>
      <c r="AF1695" s="88" t="str">
        <f t="shared" si="389"/>
        <v/>
      </c>
      <c r="AG1695" t="b">
        <f t="shared" si="390"/>
        <v>1</v>
      </c>
    </row>
    <row r="1696" spans="1:33">
      <c r="A1696" s="45">
        <f t="shared" si="382"/>
        <v>1696</v>
      </c>
      <c r="B1696" s="44">
        <f t="shared" si="383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6" t="s">
        <v>1953</v>
      </c>
      <c r="Q1696" s="13"/>
      <c r="R1696"/>
      <c r="S1696" t="str">
        <f t="shared" si="381"/>
        <v/>
      </c>
      <c r="T1696" s="41" t="str">
        <f>IF(ISNA(VLOOKUP(P1696,'NEW XEQM.c'!E:F,2,0)),"--","PRESENT")</f>
        <v>--</v>
      </c>
      <c r="U1696"/>
      <c r="V1696">
        <f t="shared" si="384"/>
        <v>474</v>
      </c>
      <c r="W1696" s="75" t="s">
        <v>2155</v>
      </c>
      <c r="X1696" s="54" t="s">
        <v>2494</v>
      </c>
      <c r="Y1696" s="54" t="s">
        <v>2155</v>
      </c>
      <c r="Z1696" s="22" t="str">
        <f t="shared" si="385"/>
        <v/>
      </c>
      <c r="AA1696" s="22" t="str">
        <f t="shared" si="386"/>
        <v/>
      </c>
      <c r="AB1696" s="1">
        <f t="shared" si="387"/>
        <v>1658</v>
      </c>
      <c r="AC1696" t="str">
        <f t="shared" si="388"/>
        <v>ITM_ALPHASL</v>
      </c>
      <c r="AD1696" s="125" t="str">
        <f>IF(ISNA(VLOOKUP(AA1696,'XEQM Shortlist'!J:J,1,0)),"//","")</f>
        <v/>
      </c>
      <c r="AF1696" s="88" t="str">
        <f t="shared" si="389"/>
        <v/>
      </c>
      <c r="AG1696" t="b">
        <f t="shared" si="390"/>
        <v>1</v>
      </c>
    </row>
    <row r="1697" spans="1:33">
      <c r="A1697" s="45">
        <f t="shared" si="382"/>
        <v>1697</v>
      </c>
      <c r="B1697" s="44">
        <f t="shared" si="383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6" t="s">
        <v>2099</v>
      </c>
      <c r="Q1697" s="13"/>
      <c r="R1697"/>
      <c r="S1697" t="str">
        <f t="shared" si="381"/>
        <v/>
      </c>
      <c r="T1697" s="41" t="str">
        <f>IF(ISNA(VLOOKUP(P1697,'NEW XEQM.c'!E:F,2,0)),"--","PRESENT")</f>
        <v>--</v>
      </c>
      <c r="U1697"/>
      <c r="V1697">
        <f t="shared" si="384"/>
        <v>474</v>
      </c>
      <c r="W1697" s="75" t="s">
        <v>2155</v>
      </c>
      <c r="X1697" s="54" t="s">
        <v>2494</v>
      </c>
      <c r="Y1697" s="54" t="s">
        <v>2155</v>
      </c>
      <c r="Z1697" s="22" t="str">
        <f t="shared" si="385"/>
        <v/>
      </c>
      <c r="AA1697" s="22" t="str">
        <f t="shared" si="386"/>
        <v/>
      </c>
      <c r="AB1697" s="1">
        <f t="shared" si="387"/>
        <v>1659</v>
      </c>
      <c r="AC1697" t="str">
        <f t="shared" si="388"/>
        <v>ITM_ALPHASR</v>
      </c>
      <c r="AD1697" s="125" t="str">
        <f>IF(ISNA(VLOOKUP(AA1697,'XEQM Shortlist'!J:J,1,0)),"//","")</f>
        <v/>
      </c>
      <c r="AF1697" s="88" t="str">
        <f t="shared" si="389"/>
        <v/>
      </c>
      <c r="AG1697" t="b">
        <f t="shared" si="390"/>
        <v>1</v>
      </c>
    </row>
    <row r="1698" spans="1:33">
      <c r="A1698" s="45">
        <f t="shared" si="382"/>
        <v>1698</v>
      </c>
      <c r="B1698" s="44">
        <f t="shared" si="383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6" t="s">
        <v>1957</v>
      </c>
      <c r="Q1698" s="13"/>
      <c r="R1698"/>
      <c r="S1698" t="str">
        <f t="shared" ref="S1698:S1761" si="391">IF(E1698=F1698,"","NOT EQUAL")</f>
        <v/>
      </c>
      <c r="T1698" s="41" t="str">
        <f>IF(ISNA(VLOOKUP(P1698,'NEW XEQM.c'!E:F,2,0)),"--","PRESENT")</f>
        <v>--</v>
      </c>
      <c r="U1698"/>
      <c r="V1698">
        <f t="shared" si="384"/>
        <v>474</v>
      </c>
      <c r="W1698" s="75" t="s">
        <v>2155</v>
      </c>
      <c r="X1698" s="54" t="s">
        <v>2494</v>
      </c>
      <c r="Y1698" s="54" t="s">
        <v>2155</v>
      </c>
      <c r="Z1698" s="22" t="str">
        <f t="shared" si="385"/>
        <v/>
      </c>
      <c r="AA1698" s="22" t="str">
        <f t="shared" si="386"/>
        <v/>
      </c>
      <c r="AB1698" s="1">
        <f t="shared" si="387"/>
        <v>1660</v>
      </c>
      <c r="AC1698" t="str">
        <f t="shared" si="388"/>
        <v>ITM_ALPHAtoX</v>
      </c>
      <c r="AD1698" s="125" t="str">
        <f>IF(ISNA(VLOOKUP(AA1698,'XEQM Shortlist'!J:J,1,0)),"//","")</f>
        <v/>
      </c>
      <c r="AF1698" s="88" t="str">
        <f t="shared" si="389"/>
        <v/>
      </c>
      <c r="AG1698" t="b">
        <f t="shared" si="390"/>
        <v>1</v>
      </c>
    </row>
    <row r="1699" spans="1:33">
      <c r="A1699" s="45">
        <f t="shared" si="382"/>
        <v>1699</v>
      </c>
      <c r="B1699" s="44">
        <f t="shared" si="383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6" t="s">
        <v>1958</v>
      </c>
      <c r="Q1699" s="13"/>
      <c r="R1699"/>
      <c r="S1699" t="str">
        <f t="shared" si="391"/>
        <v/>
      </c>
      <c r="T1699" s="41" t="str">
        <f>IF(ISNA(VLOOKUP(P1699,'NEW XEQM.c'!E:F,2,0)),"--","PRESENT")</f>
        <v>--</v>
      </c>
      <c r="U1699"/>
      <c r="V1699">
        <f t="shared" si="384"/>
        <v>475</v>
      </c>
      <c r="W1699" s="75" t="s">
        <v>2155</v>
      </c>
      <c r="X1699" s="54" t="s">
        <v>2155</v>
      </c>
      <c r="Y1699" s="54" t="s">
        <v>3827</v>
      </c>
      <c r="Z1699" s="22" t="str">
        <f t="shared" si="385"/>
        <v>STD_BETA "(X,Y)"</v>
      </c>
      <c r="AA1699" s="22" t="str">
        <f t="shared" si="386"/>
        <v>BETA</v>
      </c>
      <c r="AB1699" s="1">
        <f t="shared" si="387"/>
        <v>1661</v>
      </c>
      <c r="AC1699" t="str">
        <f t="shared" si="388"/>
        <v>ITM_BETAXY</v>
      </c>
      <c r="AD1699" s="125" t="str">
        <f>IF(ISNA(VLOOKUP(AA1699,'XEQM Shortlist'!J:J,1,0)),"//","")</f>
        <v>//</v>
      </c>
      <c r="AF1699" s="88" t="str">
        <f t="shared" si="389"/>
        <v>BETA</v>
      </c>
      <c r="AG1699" t="b">
        <f t="shared" si="390"/>
        <v>1</v>
      </c>
    </row>
    <row r="1700" spans="1:33">
      <c r="A1700" s="45">
        <f t="shared" si="382"/>
        <v>1700</v>
      </c>
      <c r="B1700" s="44">
        <f t="shared" si="383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6" t="s">
        <v>1962</v>
      </c>
      <c r="Q1700" s="13"/>
      <c r="R1700"/>
      <c r="S1700" t="str">
        <f t="shared" si="391"/>
        <v/>
      </c>
      <c r="T1700" s="41" t="str">
        <f>IF(ISNA(VLOOKUP(P1700,'NEW XEQM.c'!E:F,2,0)),"--","PRESENT")</f>
        <v>--</v>
      </c>
      <c r="U1700"/>
      <c r="V1700">
        <f t="shared" si="384"/>
        <v>476</v>
      </c>
      <c r="W1700" s="75" t="s">
        <v>2155</v>
      </c>
      <c r="X1700" s="54" t="s">
        <v>2155</v>
      </c>
      <c r="Y1700" s="54" t="s">
        <v>2155</v>
      </c>
      <c r="Z1700" s="22" t="str">
        <f t="shared" si="385"/>
        <v>STD_GAMMA STD_SUB_X STD_SUB_Y</v>
      </c>
      <c r="AA1700" s="22" t="str">
        <f t="shared" si="386"/>
        <v>GAMMAXY</v>
      </c>
      <c r="AB1700" s="1">
        <f t="shared" si="387"/>
        <v>1662</v>
      </c>
      <c r="AC1700" t="str">
        <f t="shared" si="388"/>
        <v>ITM_gammaXY</v>
      </c>
      <c r="AD1700" s="125" t="str">
        <f>IF(ISNA(VLOOKUP(AA1700,'XEQM Shortlist'!J:J,1,0)),"//","")</f>
        <v>//</v>
      </c>
      <c r="AF1700" s="88" t="str">
        <f t="shared" si="389"/>
        <v>GAMMAXY</v>
      </c>
      <c r="AG1700" t="b">
        <f t="shared" si="390"/>
        <v>1</v>
      </c>
    </row>
    <row r="1701" spans="1:33">
      <c r="A1701" s="45">
        <f t="shared" si="382"/>
        <v>1701</v>
      </c>
      <c r="B1701" s="44">
        <f t="shared" si="383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6" t="s">
        <v>1963</v>
      </c>
      <c r="Q1701" s="13"/>
      <c r="R1701"/>
      <c r="S1701" t="str">
        <f t="shared" si="391"/>
        <v/>
      </c>
      <c r="T1701" s="41" t="str">
        <f>IF(ISNA(VLOOKUP(P1701,'NEW XEQM.c'!E:F,2,0)),"--","PRESENT")</f>
        <v>--</v>
      </c>
      <c r="U1701"/>
      <c r="V1701">
        <f t="shared" si="384"/>
        <v>477</v>
      </c>
      <c r="W1701" s="75" t="s">
        <v>2155</v>
      </c>
      <c r="X1701" s="54" t="s">
        <v>2155</v>
      </c>
      <c r="Y1701" s="54" t="s">
        <v>2155</v>
      </c>
      <c r="Z1701" s="22" t="str">
        <f t="shared" si="385"/>
        <v>STD_GAMMA STD_SUB_X STD_SUB_Y</v>
      </c>
      <c r="AA1701" s="22" t="str">
        <f t="shared" si="386"/>
        <v>GAMMAXY</v>
      </c>
      <c r="AB1701" s="1">
        <f t="shared" si="387"/>
        <v>1663</v>
      </c>
      <c r="AC1701" t="str">
        <f t="shared" si="388"/>
        <v>ITM_GAMMAXY</v>
      </c>
      <c r="AD1701" s="125" t="str">
        <f>IF(ISNA(VLOOKUP(AA1701,'XEQM Shortlist'!J:J,1,0)),"//","")</f>
        <v>//</v>
      </c>
      <c r="AF1701" s="88" t="str">
        <f t="shared" si="389"/>
        <v>GAMMAXY</v>
      </c>
      <c r="AG1701" t="b">
        <f t="shared" si="390"/>
        <v>1</v>
      </c>
    </row>
    <row r="1702" spans="1:33">
      <c r="A1702" s="45">
        <f t="shared" si="382"/>
        <v>1702</v>
      </c>
      <c r="B1702" s="44">
        <f t="shared" si="383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6" t="s">
        <v>1964</v>
      </c>
      <c r="Q1702" s="13"/>
      <c r="R1702"/>
      <c r="S1702" t="str">
        <f t="shared" si="391"/>
        <v/>
      </c>
      <c r="T1702" s="41" t="str">
        <f>IF(ISNA(VLOOKUP(P1702,'NEW XEQM.c'!E:F,2,0)),"--","PRESENT")</f>
        <v>PRESENT</v>
      </c>
      <c r="U1702"/>
      <c r="V1702">
        <f t="shared" si="384"/>
        <v>478</v>
      </c>
      <c r="W1702" s="75" t="s">
        <v>2553</v>
      </c>
      <c r="X1702" s="54" t="s">
        <v>2155</v>
      </c>
      <c r="Y1702" s="54" t="s">
        <v>3828</v>
      </c>
      <c r="Z1702" s="22" t="str">
        <f t="shared" si="385"/>
        <v>STD_GAMMA "(X)"</v>
      </c>
      <c r="AA1702" s="22" t="str">
        <f t="shared" si="386"/>
        <v>GAMMA</v>
      </c>
      <c r="AB1702" s="1">
        <f t="shared" si="387"/>
        <v>1664</v>
      </c>
      <c r="AC1702" t="str">
        <f t="shared" si="388"/>
        <v>ITM_GAMMAX</v>
      </c>
      <c r="AD1702" s="125" t="str">
        <f>IF(ISNA(VLOOKUP(AA1702,'XEQM Shortlist'!J:J,1,0)),"//","")</f>
        <v>//</v>
      </c>
      <c r="AF1702" s="88" t="str">
        <f t="shared" si="389"/>
        <v>GAMMA</v>
      </c>
      <c r="AG1702" t="b">
        <f t="shared" si="390"/>
        <v>1</v>
      </c>
    </row>
    <row r="1703" spans="1:33">
      <c r="A1703" s="45">
        <f t="shared" si="382"/>
        <v>1703</v>
      </c>
      <c r="B1703" s="44">
        <f t="shared" si="383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6" t="s">
        <v>4475</v>
      </c>
      <c r="Q1703" s="13"/>
      <c r="R1703"/>
      <c r="S1703" t="str">
        <f t="shared" si="391"/>
        <v/>
      </c>
      <c r="T1703" s="41" t="str">
        <f>IF(ISNA(VLOOKUP(P1703,'NEW XEQM.c'!E:F,2,0)),"--","PRESENT")</f>
        <v>--</v>
      </c>
      <c r="U1703"/>
      <c r="V1703">
        <f t="shared" si="384"/>
        <v>479</v>
      </c>
      <c r="W1703" s="75" t="s">
        <v>2155</v>
      </c>
      <c r="X1703" s="54" t="s">
        <v>2155</v>
      </c>
      <c r="Y1703" s="54" t="s">
        <v>2155</v>
      </c>
      <c r="Z1703" s="22" t="str">
        <f t="shared" si="385"/>
        <v>"Y" STD_SUB_Y "(X)"</v>
      </c>
      <c r="AA1703" s="22" t="str">
        <f t="shared" si="386"/>
        <v>YY(X)</v>
      </c>
      <c r="AB1703" s="1">
        <f t="shared" si="387"/>
        <v>1665</v>
      </c>
      <c r="AC1703" t="str">
        <f t="shared" si="388"/>
        <v>ITM_YYX</v>
      </c>
      <c r="AD1703" s="125" t="str">
        <f>IF(ISNA(VLOOKUP(AA1703,'XEQM Shortlist'!J:J,1,0)),"//","")</f>
        <v>//</v>
      </c>
      <c r="AF1703" s="88" t="str">
        <f t="shared" si="389"/>
        <v>YY</v>
      </c>
      <c r="AG1703" t="b">
        <f t="shared" si="390"/>
        <v>0</v>
      </c>
    </row>
    <row r="1704" spans="1:33">
      <c r="A1704" s="45">
        <f t="shared" si="382"/>
        <v>1704</v>
      </c>
      <c r="B1704" s="44">
        <f t="shared" si="383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6" t="s">
        <v>1965</v>
      </c>
      <c r="Q1704" s="13"/>
      <c r="R1704"/>
      <c r="S1704" t="str">
        <f t="shared" si="391"/>
        <v/>
      </c>
      <c r="T1704" s="41" t="str">
        <f>IF(ISNA(VLOOKUP(P1704,'NEW XEQM.c'!E:F,2,0)),"--","PRESENT")</f>
        <v>PRESENT</v>
      </c>
      <c r="U1704"/>
      <c r="V1704">
        <f t="shared" si="384"/>
        <v>480</v>
      </c>
      <c r="W1704" s="75" t="s">
        <v>2553</v>
      </c>
      <c r="X1704" s="54" t="s">
        <v>2155</v>
      </c>
      <c r="Y1704" s="54" t="s">
        <v>2155</v>
      </c>
      <c r="Z1704" s="22" t="str">
        <f t="shared" si="385"/>
        <v>STD_DELTA "%"</v>
      </c>
      <c r="AA1704" s="22" t="str">
        <f t="shared" si="386"/>
        <v>DELTA%</v>
      </c>
      <c r="AB1704" s="1">
        <f t="shared" si="387"/>
        <v>1666</v>
      </c>
      <c r="AC1704" t="str">
        <f t="shared" si="388"/>
        <v>ITM_DELTAPC</v>
      </c>
      <c r="AD1704" s="125" t="str">
        <f>IF(ISNA(VLOOKUP(AA1704,'XEQM Shortlist'!J:J,1,0)),"//","")</f>
        <v>//</v>
      </c>
      <c r="AF1704" s="88" t="str">
        <f t="shared" si="389"/>
        <v>DELTA%</v>
      </c>
      <c r="AG1704" t="b">
        <f t="shared" si="390"/>
        <v>1</v>
      </c>
    </row>
    <row r="1705" spans="1:33">
      <c r="A1705" s="45">
        <f t="shared" si="382"/>
        <v>1705</v>
      </c>
      <c r="B1705" s="44">
        <f t="shared" si="383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6" t="s">
        <v>3281</v>
      </c>
      <c r="Q1705" s="13"/>
      <c r="R1705"/>
      <c r="S1705" t="str">
        <f t="shared" si="391"/>
        <v/>
      </c>
      <c r="T1705" s="41" t="str">
        <f>IF(ISNA(VLOOKUP(P1705,'NEW XEQM.c'!E:F,2,0)),"--","PRESENT")</f>
        <v>--</v>
      </c>
      <c r="U1705"/>
      <c r="V1705">
        <f t="shared" si="384"/>
        <v>481</v>
      </c>
      <c r="W1705" s="75"/>
      <c r="X1705" s="54"/>
      <c r="Y1705" s="54"/>
      <c r="Z1705" s="22" t="str">
        <f t="shared" si="385"/>
        <v>STD_EPSILON</v>
      </c>
      <c r="AA1705" s="22" t="str">
        <f t="shared" si="386"/>
        <v>EPSILON</v>
      </c>
      <c r="AB1705" s="1">
        <f t="shared" si="387"/>
        <v>1667</v>
      </c>
      <c r="AC1705" t="str">
        <f t="shared" si="388"/>
        <v>ITM_SCATTFACT</v>
      </c>
      <c r="AD1705" s="125" t="str">
        <f>IF(ISNA(VLOOKUP(AA1705,'XEQM Shortlist'!J:J,1,0)),"//","")</f>
        <v>//</v>
      </c>
      <c r="AF1705" s="88" t="str">
        <f t="shared" si="389"/>
        <v>EPSILON</v>
      </c>
      <c r="AG1705" t="b">
        <f t="shared" si="390"/>
        <v>1</v>
      </c>
    </row>
    <row r="1706" spans="1:33">
      <c r="A1706" s="45">
        <f t="shared" si="382"/>
        <v>1706</v>
      </c>
      <c r="B1706" s="44">
        <f t="shared" si="383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6" t="s">
        <v>3282</v>
      </c>
      <c r="Q1706" s="13"/>
      <c r="R1706"/>
      <c r="S1706" t="str">
        <f t="shared" si="391"/>
        <v/>
      </c>
      <c r="T1706" s="41" t="str">
        <f>IF(ISNA(VLOOKUP(P1706,'NEW XEQM.c'!E:F,2,0)),"--","PRESENT")</f>
        <v>--</v>
      </c>
      <c r="U1706"/>
      <c r="V1706">
        <f t="shared" si="384"/>
        <v>482</v>
      </c>
      <c r="W1706" s="75"/>
      <c r="X1706" s="54"/>
      <c r="Y1706" s="54"/>
      <c r="Z1706" s="22" t="str">
        <f t="shared" si="385"/>
        <v>STD_EPSILON STD_SUB_M</v>
      </c>
      <c r="AA1706" s="22" t="str">
        <f t="shared" si="386"/>
        <v>EPSILONM</v>
      </c>
      <c r="AB1706" s="1">
        <f t="shared" si="387"/>
        <v>1668</v>
      </c>
      <c r="AC1706" t="str">
        <f t="shared" si="388"/>
        <v>ITM_SCATTFACTm</v>
      </c>
      <c r="AD1706" s="125" t="str">
        <f>IF(ISNA(VLOOKUP(AA1706,'XEQM Shortlist'!J:J,1,0)),"//","")</f>
        <v>//</v>
      </c>
      <c r="AF1706" s="88" t="str">
        <f t="shared" si="389"/>
        <v>EPSILONM</v>
      </c>
      <c r="AG1706" t="b">
        <f t="shared" si="390"/>
        <v>1</v>
      </c>
    </row>
    <row r="1707" spans="1:33">
      <c r="A1707" s="45">
        <f t="shared" si="382"/>
        <v>1707</v>
      </c>
      <c r="B1707" s="44">
        <f t="shared" si="383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6" t="s">
        <v>3283</v>
      </c>
      <c r="Q1707" s="13"/>
      <c r="R1707"/>
      <c r="S1707" t="str">
        <f t="shared" si="391"/>
        <v/>
      </c>
      <c r="T1707" s="41" t="str">
        <f>IF(ISNA(VLOOKUP(P1707,'NEW XEQM.c'!E:F,2,0)),"--","PRESENT")</f>
        <v>--</v>
      </c>
      <c r="U1707"/>
      <c r="V1707">
        <f t="shared" si="384"/>
        <v>483</v>
      </c>
      <c r="W1707" s="75"/>
      <c r="X1707" s="54"/>
      <c r="Y1707" s="54"/>
      <c r="Z1707" s="22" t="str">
        <f t="shared" si="385"/>
        <v>STD_EPSILON STD_SUB_P</v>
      </c>
      <c r="AA1707" s="22" t="str">
        <f t="shared" si="386"/>
        <v>EPSILONP</v>
      </c>
      <c r="AB1707" s="1">
        <f t="shared" si="387"/>
        <v>1669</v>
      </c>
      <c r="AC1707" t="str">
        <f t="shared" si="388"/>
        <v>ITM_SCATTFACTp</v>
      </c>
      <c r="AD1707" s="125" t="str">
        <f>IF(ISNA(VLOOKUP(AA1707,'XEQM Shortlist'!J:J,1,0)),"//","")</f>
        <v>//</v>
      </c>
      <c r="AF1707" s="88" t="str">
        <f t="shared" si="389"/>
        <v>EPSILONP</v>
      </c>
      <c r="AG1707" t="b">
        <f t="shared" si="390"/>
        <v>1</v>
      </c>
    </row>
    <row r="1708" spans="1:33">
      <c r="A1708" s="45">
        <f t="shared" si="382"/>
        <v>1708</v>
      </c>
      <c r="B1708" s="44">
        <f t="shared" si="383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6" t="s">
        <v>1968</v>
      </c>
      <c r="Q1708" s="13"/>
      <c r="R1708"/>
      <c r="S1708" t="str">
        <f t="shared" si="391"/>
        <v/>
      </c>
      <c r="T1708" s="41" t="str">
        <f>IF(ISNA(VLOOKUP(P1708,'NEW XEQM.c'!E:F,2,0)),"--","PRESENT")</f>
        <v>--</v>
      </c>
      <c r="U1708"/>
      <c r="V1708">
        <f t="shared" si="384"/>
        <v>484</v>
      </c>
      <c r="W1708" s="75"/>
      <c r="X1708" s="54"/>
      <c r="Y1708" s="54"/>
      <c r="Z1708" s="22" t="str">
        <f t="shared" si="385"/>
        <v>STD_ZETA "(X)"</v>
      </c>
      <c r="AA1708" s="22" t="str">
        <f t="shared" si="386"/>
        <v>ZETA(X)</v>
      </c>
      <c r="AB1708" s="1">
        <f t="shared" si="387"/>
        <v>1670</v>
      </c>
      <c r="AC1708" t="str">
        <f t="shared" si="388"/>
        <v>ITM_zetaX</v>
      </c>
      <c r="AD1708" s="125" t="str">
        <f>IF(ISNA(VLOOKUP(AA1708,'XEQM Shortlist'!J:J,1,0)),"//","")</f>
        <v>//</v>
      </c>
      <c r="AF1708" s="88" t="str">
        <f t="shared" si="389"/>
        <v>ZETA</v>
      </c>
      <c r="AG1708" t="b">
        <f t="shared" si="390"/>
        <v>0</v>
      </c>
    </row>
    <row r="1709" spans="1:33">
      <c r="A1709" s="45">
        <f t="shared" si="382"/>
        <v>1709</v>
      </c>
      <c r="B1709" s="44">
        <f t="shared" si="383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6" t="s">
        <v>3284</v>
      </c>
      <c r="Q1709" s="13"/>
      <c r="R1709"/>
      <c r="S1709" t="str">
        <f t="shared" si="391"/>
        <v/>
      </c>
      <c r="T1709" s="41" t="str">
        <f>IF(ISNA(VLOOKUP(P1709,'NEW XEQM.c'!E:F,2,0)),"--","PRESENT")</f>
        <v>--</v>
      </c>
      <c r="U1709"/>
      <c r="V1709">
        <f t="shared" si="384"/>
        <v>485</v>
      </c>
      <c r="W1709" s="75"/>
      <c r="X1709" s="54"/>
      <c r="Y1709" s="54"/>
      <c r="Z1709" s="22" t="str">
        <f t="shared" si="385"/>
        <v>STD_PI STD_SUB_N</v>
      </c>
      <c r="AA1709" s="22" t="str">
        <f t="shared" si="386"/>
        <v>PIN</v>
      </c>
      <c r="AB1709" s="1">
        <f t="shared" si="387"/>
        <v>1671</v>
      </c>
      <c r="AC1709" t="str">
        <f t="shared" si="388"/>
        <v>ITM_PIn</v>
      </c>
      <c r="AD1709" s="125" t="str">
        <f>IF(ISNA(VLOOKUP(AA1709,'XEQM Shortlist'!J:J,1,0)),"//","")</f>
        <v>//</v>
      </c>
      <c r="AF1709" s="88" t="str">
        <f t="shared" si="389"/>
        <v>PIN</v>
      </c>
      <c r="AG1709" t="b">
        <f t="shared" si="390"/>
        <v>1</v>
      </c>
    </row>
    <row r="1710" spans="1:33">
      <c r="A1710" s="45">
        <f t="shared" si="382"/>
        <v>1710</v>
      </c>
      <c r="B1710" s="44">
        <f t="shared" si="383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6" t="s">
        <v>3285</v>
      </c>
      <c r="Q1710" s="13"/>
      <c r="R1710"/>
      <c r="S1710" t="str">
        <f t="shared" si="391"/>
        <v/>
      </c>
      <c r="T1710" s="41" t="str">
        <f>IF(ISNA(VLOOKUP(P1710,'NEW XEQM.c'!E:F,2,0)),"--","PRESENT")</f>
        <v>--</v>
      </c>
      <c r="U1710"/>
      <c r="V1710">
        <f t="shared" si="384"/>
        <v>486</v>
      </c>
      <c r="W1710" s="75"/>
      <c r="X1710" s="54"/>
      <c r="Y1710" s="54"/>
      <c r="Z1710" s="22" t="str">
        <f t="shared" si="385"/>
        <v>STD_SIGMA STD_SUB_N</v>
      </c>
      <c r="AA1710" s="22" t="str">
        <f t="shared" si="386"/>
        <v>SUMN</v>
      </c>
      <c r="AB1710" s="1">
        <f t="shared" si="387"/>
        <v>1672</v>
      </c>
      <c r="AC1710" t="str">
        <f t="shared" si="388"/>
        <v>ITM_SIGMAn</v>
      </c>
      <c r="AD1710" s="125" t="str">
        <f>IF(ISNA(VLOOKUP(AA1710,'XEQM Shortlist'!J:J,1,0)),"//","")</f>
        <v>//</v>
      </c>
      <c r="AF1710" s="88" t="str">
        <f t="shared" si="389"/>
        <v>SUMN</v>
      </c>
      <c r="AG1710" t="b">
        <f t="shared" si="390"/>
        <v>1</v>
      </c>
    </row>
    <row r="1711" spans="1:33">
      <c r="A1711" s="45">
        <f t="shared" si="382"/>
        <v>1711</v>
      </c>
      <c r="B1711" s="44">
        <f t="shared" si="383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6" t="s">
        <v>3286</v>
      </c>
      <c r="Q1711" s="13"/>
      <c r="R1711"/>
      <c r="S1711" t="str">
        <f t="shared" si="391"/>
        <v/>
      </c>
      <c r="T1711" s="41" t="str">
        <f>IF(ISNA(VLOOKUP(P1711,'NEW XEQM.c'!E:F,2,0)),"--","PRESENT")</f>
        <v>PRESENT</v>
      </c>
      <c r="U1711"/>
      <c r="V1711">
        <f t="shared" si="384"/>
        <v>487</v>
      </c>
      <c r="W1711" s="75"/>
      <c r="X1711" s="54"/>
      <c r="Y1711" s="54"/>
      <c r="Z1711" s="22" t="str">
        <f t="shared" si="385"/>
        <v>STD_SIGMA</v>
      </c>
      <c r="AA1711" s="22" t="str">
        <f t="shared" si="386"/>
        <v>SUM</v>
      </c>
      <c r="AB1711" s="1">
        <f t="shared" si="387"/>
        <v>1673</v>
      </c>
      <c r="AC1711" t="str">
        <f t="shared" si="388"/>
        <v>ITM_STDDEV</v>
      </c>
      <c r="AD1711" s="125" t="str">
        <f>IF(ISNA(VLOOKUP(AA1711,'XEQM Shortlist'!J:J,1,0)),"//","")</f>
        <v>//</v>
      </c>
      <c r="AF1711" s="88" t="str">
        <f t="shared" si="389"/>
        <v>SUM</v>
      </c>
      <c r="AG1711" t="b">
        <f t="shared" si="390"/>
        <v>1</v>
      </c>
    </row>
    <row r="1712" spans="1:33">
      <c r="A1712" s="45">
        <f t="shared" si="382"/>
        <v>1712</v>
      </c>
      <c r="B1712" s="44">
        <f t="shared" si="383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6" t="s">
        <v>3287</v>
      </c>
      <c r="Q1712" s="13"/>
      <c r="R1712"/>
      <c r="S1712" t="str">
        <f t="shared" si="391"/>
        <v/>
      </c>
      <c r="T1712" s="41" t="str">
        <f>IF(ISNA(VLOOKUP(P1712,'NEW XEQM.c'!E:F,2,0)),"--","PRESENT")</f>
        <v>--</v>
      </c>
      <c r="U1712"/>
      <c r="V1712">
        <f t="shared" si="384"/>
        <v>488</v>
      </c>
      <c r="W1712" s="75"/>
      <c r="X1712" s="54"/>
      <c r="Y1712" s="54"/>
      <c r="Z1712" s="22" t="str">
        <f t="shared" si="385"/>
        <v>STD_SIGMA STD_SUB_W</v>
      </c>
      <c r="AA1712" s="22" t="str">
        <f t="shared" si="386"/>
        <v>SUMW</v>
      </c>
      <c r="AB1712" s="1">
        <f t="shared" si="387"/>
        <v>1674</v>
      </c>
      <c r="AC1712" t="str">
        <f t="shared" si="388"/>
        <v>ITM_STDDEVPOP</v>
      </c>
      <c r="AD1712" s="125" t="str">
        <f>IF(ISNA(VLOOKUP(AA1712,'XEQM Shortlist'!J:J,1,0)),"//","")</f>
        <v>//</v>
      </c>
      <c r="AF1712" s="88" t="str">
        <f t="shared" si="389"/>
        <v>SUMW</v>
      </c>
      <c r="AG1712" t="b">
        <f t="shared" si="390"/>
        <v>1</v>
      </c>
    </row>
    <row r="1713" spans="1:33">
      <c r="A1713" s="45">
        <f t="shared" si="382"/>
        <v>1713</v>
      </c>
      <c r="B1713" s="44">
        <f t="shared" si="383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6" t="s">
        <v>2001</v>
      </c>
      <c r="Q1713" s="13"/>
      <c r="R1713"/>
      <c r="S1713" t="str">
        <f t="shared" si="391"/>
        <v/>
      </c>
      <c r="T1713" s="41" t="str">
        <f>IF(ISNA(VLOOKUP(P1713,'NEW XEQM.c'!E:F,2,0)),"--","PRESENT")</f>
        <v>PRESENT</v>
      </c>
      <c r="U1713"/>
      <c r="V1713">
        <f t="shared" si="384"/>
        <v>489</v>
      </c>
      <c r="W1713" s="75" t="s">
        <v>2553</v>
      </c>
      <c r="X1713" s="54" t="s">
        <v>2155</v>
      </c>
      <c r="Y1713" s="54" t="s">
        <v>2155</v>
      </c>
      <c r="Z1713" s="22" t="str">
        <f t="shared" si="385"/>
        <v>"RANI#"</v>
      </c>
      <c r="AA1713" s="22" t="str">
        <f t="shared" si="386"/>
        <v>RANI#</v>
      </c>
      <c r="AB1713" s="1">
        <f t="shared" si="387"/>
        <v>1675</v>
      </c>
      <c r="AC1713" t="str">
        <f t="shared" si="388"/>
        <v>ITM_RANI</v>
      </c>
      <c r="AD1713" s="125" t="str">
        <f>IF(ISNA(VLOOKUP(AA1713,'XEQM Shortlist'!J:J,1,0)),"//","")</f>
        <v>//</v>
      </c>
      <c r="AF1713" s="88" t="str">
        <f t="shared" si="389"/>
        <v>RANI#</v>
      </c>
      <c r="AG1713" t="b">
        <f t="shared" si="390"/>
        <v>1</v>
      </c>
    </row>
    <row r="1714" spans="1:33">
      <c r="A1714" s="45">
        <f t="shared" si="382"/>
        <v>1714</v>
      </c>
      <c r="B1714" s="44">
        <f t="shared" si="383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6" t="s">
        <v>2199</v>
      </c>
      <c r="Q1714" s="13"/>
      <c r="R1714"/>
      <c r="S1714" t="str">
        <f t="shared" si="391"/>
        <v/>
      </c>
      <c r="T1714" s="41" t="str">
        <f>IF(ISNA(VLOOKUP(P1714,'NEW XEQM.c'!E:F,2,0)),"--","PRESENT")</f>
        <v>--</v>
      </c>
      <c r="U1714"/>
      <c r="V1714">
        <f t="shared" si="384"/>
        <v>490</v>
      </c>
      <c r="W1714" s="75" t="s">
        <v>2155</v>
      </c>
      <c r="X1714" s="54" t="s">
        <v>2155</v>
      </c>
      <c r="Y1714" s="54" t="s">
        <v>2155</v>
      </c>
      <c r="Z1714" s="22" t="str">
        <f t="shared" si="385"/>
        <v>STD_PRINTER "X"</v>
      </c>
      <c r="AA1714" s="22" t="str">
        <f t="shared" si="386"/>
        <v>PRINTERX</v>
      </c>
      <c r="AB1714" s="1">
        <f t="shared" si="387"/>
        <v>1676</v>
      </c>
      <c r="AC1714" t="str">
        <f t="shared" si="388"/>
        <v>ITM_PRINTERX</v>
      </c>
      <c r="AD1714" s="125" t="str">
        <f>IF(ISNA(VLOOKUP(AA1714,'XEQM Shortlist'!J:J,1,0)),"//","")</f>
        <v>//</v>
      </c>
      <c r="AF1714" s="88" t="str">
        <f t="shared" si="389"/>
        <v>PRINTERX</v>
      </c>
      <c r="AG1714" t="b">
        <f t="shared" si="390"/>
        <v>1</v>
      </c>
    </row>
    <row r="1715" spans="1:33">
      <c r="A1715" s="2">
        <f t="shared" si="382"/>
        <v>1715</v>
      </c>
      <c r="B1715">
        <f t="shared" si="383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92">IF(E1715=F1715,"","NOT EQUAL")</f>
        <v/>
      </c>
      <c r="T1715" t="str">
        <f>IF(ISNA(VLOOKUP(P1715,'NEW XEQM.c'!E:F,2,0)),"--","PRESENT")</f>
        <v>--</v>
      </c>
      <c r="U1715"/>
      <c r="V1715">
        <f t="shared" si="384"/>
        <v>490</v>
      </c>
      <c r="W1715" s="2" t="s">
        <v>2155</v>
      </c>
      <c r="X1715" s="96" t="s">
        <v>2155</v>
      </c>
      <c r="Y1715" s="96" t="s">
        <v>2155</v>
      </c>
      <c r="Z1715" s="22" t="str">
        <f t="shared" si="385"/>
        <v/>
      </c>
      <c r="AA1715" s="22" t="str">
        <f t="shared" si="386"/>
        <v/>
      </c>
      <c r="AB1715" s="1">
        <f t="shared" si="387"/>
        <v>1677</v>
      </c>
      <c r="AC1715" t="str">
        <f t="shared" si="388"/>
        <v>ITM_1677</v>
      </c>
      <c r="AD1715" s="96" t="str">
        <f>IF(ISNA(VLOOKUP(AA1715,'XEQM Shortlist'!J:J,1,0)),"//","")</f>
        <v/>
      </c>
      <c r="AF1715" s="2" t="str">
        <f t="shared" si="389"/>
        <v/>
      </c>
      <c r="AG1715" t="b">
        <f t="shared" si="390"/>
        <v>1</v>
      </c>
    </row>
    <row r="1716" spans="1:33">
      <c r="A1716" s="45">
        <f t="shared" si="382"/>
        <v>1716</v>
      </c>
      <c r="B1716" s="44">
        <f t="shared" si="383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6" t="s">
        <v>2220</v>
      </c>
      <c r="Q1716" s="13"/>
      <c r="R1716"/>
      <c r="S1716" t="str">
        <f t="shared" si="391"/>
        <v/>
      </c>
      <c r="T1716" s="41" t="str">
        <f>IF(ISNA(VLOOKUP(P1716,'NEW XEQM.c'!E:F,2,0)),"--","PRESENT")</f>
        <v>--</v>
      </c>
      <c r="U1716"/>
      <c r="V1716">
        <f t="shared" si="384"/>
        <v>491</v>
      </c>
      <c r="W1716" s="75" t="s">
        <v>2566</v>
      </c>
      <c r="X1716" s="54" t="s">
        <v>2155</v>
      </c>
      <c r="Y1716" s="54" t="s">
        <v>2155</v>
      </c>
      <c r="Z1716" s="22" t="str">
        <f t="shared" si="385"/>
        <v>"RANGE?"</v>
      </c>
      <c r="AA1716" s="22" t="str">
        <f t="shared" si="386"/>
        <v>RANGE?</v>
      </c>
      <c r="AB1716" s="1">
        <f t="shared" si="387"/>
        <v>1678</v>
      </c>
      <c r="AC1716" t="str">
        <f t="shared" si="388"/>
        <v>ITM_GETRANGE</v>
      </c>
      <c r="AD1716" s="125" t="str">
        <f>IF(ISNA(VLOOKUP(AA1716,'XEQM Shortlist'!J:J,1,0)),"//","")</f>
        <v>//</v>
      </c>
      <c r="AF1716" s="88" t="str">
        <f t="shared" si="389"/>
        <v>RANGE?</v>
      </c>
      <c r="AG1716" t="b">
        <f t="shared" si="390"/>
        <v>1</v>
      </c>
    </row>
    <row r="1717" spans="1:33">
      <c r="A1717" s="45">
        <f t="shared" si="382"/>
        <v>1717</v>
      </c>
      <c r="B1717" s="44">
        <f t="shared" si="383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6" t="s">
        <v>2008</v>
      </c>
      <c r="Q1717" s="13"/>
      <c r="R1717"/>
      <c r="S1717" t="str">
        <f t="shared" si="391"/>
        <v/>
      </c>
      <c r="T1717" s="41" t="str">
        <f>IF(ISNA(VLOOKUP(P1717,'NEW XEQM.c'!E:F,2,0)),"--","PRESENT")</f>
        <v>PRESENT</v>
      </c>
      <c r="U1717"/>
      <c r="V1717">
        <f t="shared" si="384"/>
        <v>492</v>
      </c>
      <c r="W1717" s="75" t="s">
        <v>2553</v>
      </c>
      <c r="X1717" s="54" t="s">
        <v>2155</v>
      </c>
      <c r="Y1717" s="54" t="s">
        <v>2155</v>
      </c>
      <c r="Z1717" s="22" t="str">
        <f t="shared" si="385"/>
        <v>"(-1)" STD_SUP_X</v>
      </c>
      <c r="AA1717" s="22" t="str">
        <f t="shared" si="386"/>
        <v>(-1)^X</v>
      </c>
      <c r="AB1717" s="1">
        <f t="shared" si="387"/>
        <v>1679</v>
      </c>
      <c r="AC1717" t="str">
        <f t="shared" si="388"/>
        <v>ITM_M1X</v>
      </c>
      <c r="AD1717" s="125" t="str">
        <f>IF(ISNA(VLOOKUP(AA1717,'XEQM Shortlist'!J:J,1,0)),"//","")</f>
        <v/>
      </c>
      <c r="AF1717" s="88" t="str">
        <f t="shared" si="389"/>
        <v>(-1)^X</v>
      </c>
      <c r="AG1717" t="b">
        <f t="shared" si="390"/>
        <v>1</v>
      </c>
    </row>
    <row r="1718" spans="1:33">
      <c r="A1718" s="45">
        <f t="shared" si="382"/>
        <v>1718</v>
      </c>
      <c r="B1718" s="44">
        <f t="shared" si="383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6" t="s">
        <v>2010</v>
      </c>
      <c r="Q1718" s="13"/>
      <c r="R1718"/>
      <c r="S1718" t="str">
        <f t="shared" si="391"/>
        <v/>
      </c>
      <c r="T1718" s="41" t="str">
        <f>IF(ISNA(VLOOKUP(P1718,'NEW XEQM.c'!E:F,2,0)),"--","PRESENT")</f>
        <v>--</v>
      </c>
      <c r="U1718"/>
      <c r="V1718">
        <f t="shared" si="384"/>
        <v>493</v>
      </c>
      <c r="W1718" s="75" t="s">
        <v>2155</v>
      </c>
      <c r="X1718" s="54" t="s">
        <v>2155</v>
      </c>
      <c r="Y1718" s="54" t="s">
        <v>2155</v>
      </c>
      <c r="Z1718" s="22" t="str">
        <f t="shared" si="385"/>
        <v>STD_CROSS "MOD"</v>
      </c>
      <c r="AA1718" s="22" t="str">
        <f t="shared" si="386"/>
        <v>CROSSMOD</v>
      </c>
      <c r="AB1718" s="1">
        <f t="shared" si="387"/>
        <v>1680</v>
      </c>
      <c r="AC1718" t="str">
        <f t="shared" si="388"/>
        <v>ITM_XMOD</v>
      </c>
      <c r="AD1718" s="125" t="str">
        <f>IF(ISNA(VLOOKUP(AA1718,'XEQM Shortlist'!J:J,1,0)),"//","")</f>
        <v>//</v>
      </c>
      <c r="AF1718" s="88" t="str">
        <f t="shared" si="389"/>
        <v>*MOD</v>
      </c>
      <c r="AG1718" t="b">
        <f t="shared" si="390"/>
        <v>0</v>
      </c>
    </row>
    <row r="1719" spans="1:33">
      <c r="A1719" s="45">
        <f t="shared" si="382"/>
        <v>1719</v>
      </c>
      <c r="B1719" s="44">
        <f t="shared" si="383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6" t="s">
        <v>2012</v>
      </c>
      <c r="Q1719" s="13"/>
      <c r="R1719"/>
      <c r="S1719" t="str">
        <f t="shared" si="391"/>
        <v/>
      </c>
      <c r="T1719" s="41" t="str">
        <f>IF(ISNA(VLOOKUP(P1719,'NEW XEQM.c'!E:F,2,0)),"--","PRESENT")</f>
        <v>--</v>
      </c>
      <c r="U1719"/>
      <c r="V1719">
        <f t="shared" si="384"/>
        <v>494</v>
      </c>
      <c r="W1719" s="75" t="s">
        <v>2155</v>
      </c>
      <c r="X1719" s="54" t="s">
        <v>2155</v>
      </c>
      <c r="Y1719" s="54" t="s">
        <v>2155</v>
      </c>
      <c r="Z1719" s="22" t="str">
        <f t="shared" si="385"/>
        <v>STD_RIGHT_ARROW "DATE"</v>
      </c>
      <c r="AA1719" s="22" t="str">
        <f t="shared" si="386"/>
        <v>&gt;DATE</v>
      </c>
      <c r="AB1719" s="1">
        <f t="shared" si="387"/>
        <v>1681</v>
      </c>
      <c r="AC1719" t="str">
        <f t="shared" si="388"/>
        <v>ITM_toDATE</v>
      </c>
      <c r="AD1719" s="125" t="str">
        <f>IF(ISNA(VLOOKUP(AA1719,'XEQM Shortlist'!J:J,1,0)),"//","")</f>
        <v>//</v>
      </c>
      <c r="AF1719" s="88" t="str">
        <f t="shared" si="389"/>
        <v>&gt;DATE</v>
      </c>
      <c r="AG1719" t="b">
        <f t="shared" si="390"/>
        <v>1</v>
      </c>
    </row>
    <row r="1720" spans="1:33">
      <c r="A1720" s="45">
        <f t="shared" si="382"/>
        <v>1720</v>
      </c>
      <c r="B1720" s="44">
        <f t="shared" si="383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6" t="s">
        <v>4396</v>
      </c>
      <c r="Q1720" s="13"/>
      <c r="R1720"/>
      <c r="S1720" t="str">
        <f t="shared" si="391"/>
        <v/>
      </c>
      <c r="T1720" s="41" t="str">
        <f>IF(ISNA(VLOOKUP(P1720,'NEW XEQM.c'!E:F,2,0)),"--","PRESENT")</f>
        <v>PRESENT</v>
      </c>
      <c r="U1720"/>
      <c r="V1720">
        <f t="shared" si="384"/>
        <v>495</v>
      </c>
      <c r="W1720" s="75" t="s">
        <v>2155</v>
      </c>
      <c r="X1720" s="54" t="s">
        <v>2155</v>
      </c>
      <c r="Y1720" s="54" t="s">
        <v>2155</v>
      </c>
      <c r="Z1720" s="22" t="str">
        <f t="shared" si="385"/>
        <v>"SN(U,M)"</v>
      </c>
      <c r="AA1720" s="22" t="str">
        <f t="shared" si="386"/>
        <v>SN(U,M)</v>
      </c>
      <c r="AB1720" s="1">
        <f t="shared" si="387"/>
        <v>1682</v>
      </c>
      <c r="AC1720" t="str">
        <f t="shared" si="388"/>
        <v>ITM_sn</v>
      </c>
      <c r="AD1720" s="125" t="str">
        <f>IF(ISNA(VLOOKUP(AA1720,'XEQM Shortlist'!J:J,1,0)),"//","")</f>
        <v>//</v>
      </c>
      <c r="AF1720" s="88" t="str">
        <f t="shared" si="389"/>
        <v>SN(U,M)</v>
      </c>
      <c r="AG1720" t="b">
        <f t="shared" si="390"/>
        <v>1</v>
      </c>
    </row>
    <row r="1721" spans="1:33">
      <c r="A1721" s="45">
        <f t="shared" si="382"/>
        <v>1721</v>
      </c>
      <c r="B1721" s="44">
        <f t="shared" si="383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6" t="s">
        <v>4397</v>
      </c>
      <c r="Q1721" s="13"/>
      <c r="R1721"/>
      <c r="S1721" t="str">
        <f t="shared" si="391"/>
        <v/>
      </c>
      <c r="T1721" s="41" t="str">
        <f>IF(ISNA(VLOOKUP(P1721,'NEW XEQM.c'!E:F,2,0)),"--","PRESENT")</f>
        <v>PRESENT</v>
      </c>
      <c r="U1721"/>
      <c r="V1721">
        <f t="shared" si="384"/>
        <v>496</v>
      </c>
      <c r="W1721" s="75" t="s">
        <v>2155</v>
      </c>
      <c r="X1721" s="54" t="s">
        <v>2155</v>
      </c>
      <c r="Y1721" s="54" t="s">
        <v>2155</v>
      </c>
      <c r="Z1721" s="22" t="str">
        <f t="shared" si="385"/>
        <v>"CN(U,M)"</v>
      </c>
      <c r="AA1721" s="22" t="str">
        <f t="shared" si="386"/>
        <v>CN(U,M)</v>
      </c>
      <c r="AB1721" s="1">
        <f t="shared" si="387"/>
        <v>1683</v>
      </c>
      <c r="AC1721" t="str">
        <f t="shared" si="388"/>
        <v>ITM_cn</v>
      </c>
      <c r="AD1721" s="125" t="str">
        <f>IF(ISNA(VLOOKUP(AA1721,'XEQM Shortlist'!J:J,1,0)),"//","")</f>
        <v>//</v>
      </c>
      <c r="AF1721" s="88" t="str">
        <f t="shared" si="389"/>
        <v>CN(U,M)</v>
      </c>
      <c r="AG1721" t="b">
        <f t="shared" si="390"/>
        <v>1</v>
      </c>
    </row>
    <row r="1722" spans="1:33">
      <c r="A1722" s="45">
        <f t="shared" si="382"/>
        <v>1722</v>
      </c>
      <c r="B1722" s="44">
        <f t="shared" si="383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6" t="s">
        <v>4398</v>
      </c>
      <c r="Q1722" s="13"/>
      <c r="R1722"/>
      <c r="S1722" t="str">
        <f t="shared" si="391"/>
        <v/>
      </c>
      <c r="T1722" s="41" t="str">
        <f>IF(ISNA(VLOOKUP(P1722,'NEW XEQM.c'!E:F,2,0)),"--","PRESENT")</f>
        <v>PRESENT</v>
      </c>
      <c r="U1722"/>
      <c r="V1722">
        <f t="shared" si="384"/>
        <v>497</v>
      </c>
      <c r="W1722" s="75" t="s">
        <v>2155</v>
      </c>
      <c r="X1722" s="54" t="s">
        <v>2155</v>
      </c>
      <c r="Y1722" s="54" t="s">
        <v>2155</v>
      </c>
      <c r="Z1722" s="22" t="str">
        <f t="shared" si="385"/>
        <v>"DN(U,M)"</v>
      </c>
      <c r="AA1722" s="22" t="str">
        <f t="shared" si="386"/>
        <v>DN(U,M)</v>
      </c>
      <c r="AB1722" s="1">
        <f t="shared" si="387"/>
        <v>1684</v>
      </c>
      <c r="AC1722" t="str">
        <f t="shared" si="388"/>
        <v>ITM_dn</v>
      </c>
      <c r="AD1722" s="125" t="str">
        <f>IF(ISNA(VLOOKUP(AA1722,'XEQM Shortlist'!J:J,1,0)),"//","")</f>
        <v>//</v>
      </c>
      <c r="AF1722" s="88" t="str">
        <f t="shared" si="389"/>
        <v>DN(U,M)</v>
      </c>
      <c r="AG1722" t="b">
        <f t="shared" si="390"/>
        <v>1</v>
      </c>
    </row>
    <row r="1723" spans="1:33">
      <c r="A1723" s="45">
        <f t="shared" si="382"/>
        <v>1723</v>
      </c>
      <c r="B1723" s="44">
        <f t="shared" si="383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5" t="s">
        <v>2013</v>
      </c>
      <c r="Q1723" s="13"/>
      <c r="R1723"/>
      <c r="S1723" t="str">
        <f t="shared" si="391"/>
        <v>NOT EQUAL</v>
      </c>
      <c r="T1723" s="41" t="str">
        <f>IF(ISNA(VLOOKUP(P1723,'NEW XEQM.c'!E:F,2,0)),"--","PRESENT")</f>
        <v>--</v>
      </c>
      <c r="U1723"/>
      <c r="V1723">
        <f t="shared" si="384"/>
        <v>498</v>
      </c>
      <c r="W1723" s="75" t="s">
        <v>2552</v>
      </c>
      <c r="X1723" s="54" t="s">
        <v>2155</v>
      </c>
      <c r="Y1723" s="54" t="s">
        <v>2155</v>
      </c>
      <c r="Z1723" s="22" t="str">
        <f t="shared" si="385"/>
        <v>STD_RIGHT_ARROW "HR"</v>
      </c>
      <c r="AA1723" s="22" t="str">
        <f t="shared" si="386"/>
        <v>&gt;HR</v>
      </c>
      <c r="AB1723" s="1">
        <f t="shared" si="387"/>
        <v>1685</v>
      </c>
      <c r="AC1723" t="str">
        <f t="shared" si="388"/>
        <v>ITM_toHR</v>
      </c>
      <c r="AD1723" s="125" t="str">
        <f>IF(ISNA(VLOOKUP(AA1723,'XEQM Shortlist'!J:J,1,0)),"//","")</f>
        <v>//</v>
      </c>
      <c r="AF1723" s="88" t="str">
        <f t="shared" si="389"/>
        <v>&gt;HR</v>
      </c>
      <c r="AG1723" t="b">
        <f t="shared" si="390"/>
        <v>1</v>
      </c>
    </row>
    <row r="1724" spans="1:33">
      <c r="A1724" s="45">
        <f t="shared" si="382"/>
        <v>1724</v>
      </c>
      <c r="B1724" s="44">
        <f t="shared" si="383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6" t="s">
        <v>2014</v>
      </c>
      <c r="Q1724" s="13"/>
      <c r="R1724"/>
      <c r="S1724" t="str">
        <f t="shared" si="391"/>
        <v/>
      </c>
      <c r="T1724" s="41" t="str">
        <f>IF(ISNA(VLOOKUP(P1724,'NEW XEQM.c'!E:F,2,0)),"--","PRESENT")</f>
        <v>--</v>
      </c>
      <c r="U1724"/>
      <c r="V1724">
        <f t="shared" si="384"/>
        <v>499</v>
      </c>
      <c r="W1724" s="75" t="s">
        <v>2552</v>
      </c>
      <c r="X1724" s="54" t="s">
        <v>2500</v>
      </c>
      <c r="Y1724" s="54" t="s">
        <v>2155</v>
      </c>
      <c r="Z1724" s="22" t="str">
        <f t="shared" si="385"/>
        <v>STD_RIGHT_ARROW "H.MS"</v>
      </c>
      <c r="AA1724" s="22" t="str">
        <f t="shared" si="386"/>
        <v>&gt;H.MS</v>
      </c>
      <c r="AB1724" s="1">
        <f t="shared" si="387"/>
        <v>1686</v>
      </c>
      <c r="AC1724" t="str">
        <f t="shared" si="388"/>
        <v>ITM_toHMS</v>
      </c>
      <c r="AD1724" s="125" t="str">
        <f>IF(ISNA(VLOOKUP(AA1724,'XEQM Shortlist'!J:J,1,0)),"//","")</f>
        <v>//</v>
      </c>
      <c r="AF1724" s="88" t="str">
        <f t="shared" si="389"/>
        <v>&gt;H.MS</v>
      </c>
      <c r="AG1724" t="b">
        <f t="shared" si="390"/>
        <v>1</v>
      </c>
    </row>
    <row r="1725" spans="1:33">
      <c r="A1725" s="45">
        <f t="shared" ref="A1725:A1788" si="393">IF(B1725=INT(B1725),ROW(),"")</f>
        <v>1725</v>
      </c>
      <c r="B1725" s="44">
        <f t="shared" ref="B1725:B1788" si="394">IF(AND(MID(C1725,2,1)&lt;&gt;"/",MID(C1725,1,1)="/"),INT(B1724)+1,B1724+0.01)</f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40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391"/>
        <v>NOT EQUAL</v>
      </c>
      <c r="T1725" s="41" t="str">
        <f>IF(ISNA(VLOOKUP(P1725,'NEW XEQM.c'!E:F,2,0)),"--","PRESENT")</f>
        <v>--</v>
      </c>
      <c r="U1725"/>
      <c r="V1725">
        <f t="shared" ref="V1725:V1788" si="395">IF(AA1725&lt;&gt;"",V1724+1,V1724)</f>
        <v>500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396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7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8">B1725</f>
        <v>1687</v>
      </c>
      <c r="AC1725" t="str">
        <f t="shared" ref="AC1725:AC1788" si="399">P1725</f>
        <v>ITM_toINT</v>
      </c>
      <c r="AD1725" s="125" t="str">
        <f>IF(ISNA(VLOOKUP(AA1725,'XEQM Shortlist'!J:J,1,0)),"//","")</f>
        <v>//</v>
      </c>
      <c r="AF1725" s="88" t="str">
        <f t="shared" ref="AF1725:AF1788" si="400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01">AA1725=AF1725</f>
        <v>1</v>
      </c>
    </row>
    <row r="1726" spans="1:33">
      <c r="A1726" s="2">
        <f t="shared" si="393"/>
        <v>1726</v>
      </c>
      <c r="B1726">
        <f t="shared" si="394"/>
        <v>1688</v>
      </c>
      <c r="C1726" s="94" t="s">
        <v>3642</v>
      </c>
      <c r="D1726" s="94" t="s">
        <v>7</v>
      </c>
      <c r="E1726" s="178" t="str">
        <f t="shared" ref="E1726" si="402">CHAR(34)&amp;IF(B1726&lt;10,"000",IF(B1726&lt;100,"00",IF(B1726&lt;1000,"0","")))&amp;$B1726&amp;CHAR(34)</f>
        <v>"1688"</v>
      </c>
      <c r="F1726" s="178" t="str">
        <f t="shared" ref="F1726" si="403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6" t="str">
        <f t="shared" ref="P1726" si="404">"MNU_"&amp;IF(B1726&lt;10,"000",IF(B1726&lt;100,"00",IF(B1726&lt;1000,"0","")))&amp;$B1726</f>
        <v>MNU_1688</v>
      </c>
      <c r="Q1726" s="13"/>
      <c r="R1726"/>
      <c r="S1726" t="str">
        <f t="shared" si="391"/>
        <v/>
      </c>
      <c r="T1726" t="str">
        <f>IF(ISNA(VLOOKUP(P1726,'NEW XEQM.c'!E:F,2,0)),"--","PRESENT")</f>
        <v>--</v>
      </c>
      <c r="U1726"/>
      <c r="V1726">
        <f t="shared" si="395"/>
        <v>500</v>
      </c>
      <c r="W1726" s="2" t="s">
        <v>2155</v>
      </c>
      <c r="X1726" s="96" t="s">
        <v>2155</v>
      </c>
      <c r="Y1726" s="96" t="s">
        <v>2155</v>
      </c>
      <c r="Z1726" s="22" t="str">
        <f t="shared" si="396"/>
        <v/>
      </c>
      <c r="AA1726" s="22" t="str">
        <f t="shared" si="397"/>
        <v/>
      </c>
      <c r="AB1726" s="1">
        <f t="shared" si="398"/>
        <v>1688</v>
      </c>
      <c r="AC1726" t="str">
        <f t="shared" si="399"/>
        <v>MNU_1688</v>
      </c>
      <c r="AD1726" s="96" t="str">
        <f>IF(ISNA(VLOOKUP(AA1726,'XEQM Shortlist'!J:J,1,0)),"//","")</f>
        <v/>
      </c>
      <c r="AF1726" s="2" t="str">
        <f t="shared" si="400"/>
        <v/>
      </c>
      <c r="AG1726" t="b">
        <f t="shared" si="401"/>
        <v>1</v>
      </c>
    </row>
    <row r="1727" spans="1:33">
      <c r="A1727" s="2">
        <f t="shared" si="393"/>
        <v>1727</v>
      </c>
      <c r="B1727">
        <f t="shared" si="394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91"/>
        <v/>
      </c>
      <c r="T1727" t="str">
        <f>IF(ISNA(VLOOKUP(P1727,'NEW XEQM.c'!E:F,2,0)),"--","PRESENT")</f>
        <v>--</v>
      </c>
      <c r="U1727"/>
      <c r="V1727">
        <f t="shared" si="395"/>
        <v>500</v>
      </c>
      <c r="W1727" s="2" t="s">
        <v>2155</v>
      </c>
      <c r="X1727" s="96" t="s">
        <v>2155</v>
      </c>
      <c r="Y1727" s="96" t="s">
        <v>2155</v>
      </c>
      <c r="Z1727" s="22" t="str">
        <f t="shared" si="396"/>
        <v/>
      </c>
      <c r="AA1727" s="22" t="str">
        <f t="shared" si="397"/>
        <v/>
      </c>
      <c r="AB1727" s="1">
        <f t="shared" si="398"/>
        <v>1689</v>
      </c>
      <c r="AC1727" t="str">
        <f t="shared" si="399"/>
        <v>ITM_1689</v>
      </c>
      <c r="AD1727" s="96" t="str">
        <f>IF(ISNA(VLOOKUP(AA1727,'XEQM Shortlist'!J:J,1,0)),"//","")</f>
        <v/>
      </c>
      <c r="AF1727" s="2" t="str">
        <f t="shared" si="400"/>
        <v/>
      </c>
      <c r="AG1727" t="b">
        <f t="shared" si="401"/>
        <v>1</v>
      </c>
    </row>
    <row r="1728" spans="1:33">
      <c r="A1728" s="2">
        <f t="shared" si="393"/>
        <v>1728</v>
      </c>
      <c r="B1728">
        <f t="shared" si="394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91"/>
        <v/>
      </c>
      <c r="T1728" t="str">
        <f>IF(ISNA(VLOOKUP(P1728,'NEW XEQM.c'!E:F,2,0)),"--","PRESENT")</f>
        <v>--</v>
      </c>
      <c r="U1728"/>
      <c r="V1728">
        <f t="shared" si="395"/>
        <v>500</v>
      </c>
      <c r="W1728" s="2" t="s">
        <v>2155</v>
      </c>
      <c r="X1728" s="96" t="s">
        <v>2155</v>
      </c>
      <c r="Y1728" s="96" t="s">
        <v>2155</v>
      </c>
      <c r="Z1728" s="22" t="str">
        <f t="shared" si="396"/>
        <v/>
      </c>
      <c r="AA1728" s="22" t="str">
        <f t="shared" si="397"/>
        <v/>
      </c>
      <c r="AB1728" s="1">
        <f t="shared" si="398"/>
        <v>1690</v>
      </c>
      <c r="AC1728" t="str">
        <f t="shared" si="399"/>
        <v>ITM_1690</v>
      </c>
      <c r="AD1728" s="96" t="str">
        <f>IF(ISNA(VLOOKUP(AA1728,'XEQM Shortlist'!J:J,1,0)),"//","")</f>
        <v/>
      </c>
      <c r="AF1728" s="2" t="str">
        <f t="shared" si="400"/>
        <v/>
      </c>
      <c r="AG1728" t="b">
        <f t="shared" si="401"/>
        <v>1</v>
      </c>
    </row>
    <row r="1729" spans="1:33">
      <c r="A1729" s="45">
        <f t="shared" si="393"/>
        <v>1729</v>
      </c>
      <c r="B1729" s="44">
        <f t="shared" si="394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5" t="s">
        <v>2017</v>
      </c>
      <c r="Q1729" s="13"/>
      <c r="R1729"/>
      <c r="S1729" t="str">
        <f t="shared" si="391"/>
        <v>NOT EQUAL</v>
      </c>
      <c r="T1729" s="41" t="str">
        <f>IF(ISNA(VLOOKUP(P1729,'NEW XEQM.c'!E:F,2,0)),"--","PRESENT")</f>
        <v>PRESENT</v>
      </c>
      <c r="U1729"/>
      <c r="V1729">
        <f t="shared" si="395"/>
        <v>501</v>
      </c>
      <c r="W1729" s="78" t="s">
        <v>2568</v>
      </c>
      <c r="X1729" s="54" t="s">
        <v>2155</v>
      </c>
      <c r="Y1729" s="54" t="s">
        <v>2155</v>
      </c>
      <c r="Z1729" s="22" t="str">
        <f t="shared" si="396"/>
        <v>STD_RIGHT_ARROW "REAL"</v>
      </c>
      <c r="AA1729" s="22" t="str">
        <f t="shared" si="397"/>
        <v>&gt;REAL</v>
      </c>
      <c r="AB1729" s="1">
        <f t="shared" si="398"/>
        <v>1691</v>
      </c>
      <c r="AC1729" t="str">
        <f t="shared" si="399"/>
        <v>ITM_toREAL</v>
      </c>
      <c r="AD1729" s="125" t="str">
        <f>IF(ISNA(VLOOKUP(AA1729,'XEQM Shortlist'!J:J,1,0)),"//","")</f>
        <v/>
      </c>
      <c r="AF1729" s="88" t="str">
        <f t="shared" si="400"/>
        <v>&gt;REAL</v>
      </c>
      <c r="AG1729" t="b">
        <f t="shared" si="401"/>
        <v>1</v>
      </c>
    </row>
    <row r="1730" spans="1:33" s="182" customFormat="1">
      <c r="A1730" s="181">
        <f t="shared" ref="A1730:A1731" si="405">IF(B1730=INT(B1730),ROW(),"")</f>
        <v>1730</v>
      </c>
      <c r="B1730" s="182">
        <f t="shared" ref="B1730:B1731" si="406">IF(AND(MID(C1730,2,1)&lt;&gt;"/",MID(C1730,1,1)="/"),INT(B1729)+1,B1729+0.01)</f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07">IF(E1730=F1730,"","NOT EQUAL")</f>
        <v/>
      </c>
      <c r="T1730" s="182" t="str">
        <f>IF(ISNA(VLOOKUP(P1730,'NEW XEQM.c'!E:F,2,0)),"--","PRESENT")</f>
        <v>--</v>
      </c>
      <c r="V1730" s="182">
        <f t="shared" ref="V1730:V1731" si="408">IF(AA1730&lt;&gt;"",V1729+1,V1729)</f>
        <v>502</v>
      </c>
      <c r="W1730" s="181" t="s">
        <v>2571</v>
      </c>
      <c r="X1730" s="186" t="s">
        <v>2155</v>
      </c>
      <c r="Y1730" s="186" t="s">
        <v>2155</v>
      </c>
      <c r="Z1730" s="288" t="str">
        <f t="shared" ref="Z1730:Z1731" si="409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8" t="str">
        <f t="shared" ref="AA1730:AA1731" si="410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9">
        <f t="shared" ref="AB1730:AB1731" si="411">B1730</f>
        <v>1692</v>
      </c>
      <c r="AC1730" s="182" t="str">
        <f t="shared" ref="AC1730:AC1731" si="412">P1730</f>
        <v>ITM_PCSGM_DPCMN</v>
      </c>
      <c r="AD1730" s="186" t="str">
        <f>IF(ISNA(VLOOKUP(AA1730,'XEQM Shortlist'!J:J,1,0)),"//","")</f>
        <v>//</v>
      </c>
      <c r="AF1730" s="181" t="str">
        <f t="shared" ref="AF1730:AF1731" si="413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4">AA1730=AF1730</f>
        <v>0</v>
      </c>
    </row>
    <row r="1731" spans="1:33" s="182" customFormat="1">
      <c r="A1731" s="181">
        <f t="shared" si="405"/>
        <v>1731</v>
      </c>
      <c r="B1731" s="182">
        <f t="shared" si="406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07"/>
        <v/>
      </c>
      <c r="T1731" s="182" t="str">
        <f>IF(ISNA(VLOOKUP(P1731,'NEW XEQM.c'!E:F,2,0)),"--","PRESENT")</f>
        <v>--</v>
      </c>
      <c r="V1731" s="182">
        <f t="shared" si="408"/>
        <v>503</v>
      </c>
      <c r="W1731" s="181" t="s">
        <v>2571</v>
      </c>
      <c r="X1731" s="186" t="s">
        <v>2155</v>
      </c>
      <c r="Y1731" s="186" t="s">
        <v>2155</v>
      </c>
      <c r="Z1731" s="288" t="str">
        <f t="shared" si="409"/>
        <v>STD_DELTA "%" STD_X_BAR</v>
      </c>
      <c r="AA1731" s="288" t="str">
        <f t="shared" si="410"/>
        <v>DELTA%X_BAR</v>
      </c>
      <c r="AB1731" s="289">
        <f t="shared" si="411"/>
        <v>1693</v>
      </c>
      <c r="AC1731" s="182" t="str">
        <f t="shared" si="412"/>
        <v>ITM_DPCMEAN</v>
      </c>
      <c r="AD1731" s="186" t="str">
        <f>IF(ISNA(VLOOKUP(AA1731,'XEQM Shortlist'!J:J,1,0)),"//","")</f>
        <v>//</v>
      </c>
      <c r="AF1731" s="181" t="str">
        <f t="shared" si="413"/>
        <v>DELTA%X_</v>
      </c>
      <c r="AG1731" s="182" t="b">
        <f t="shared" si="414"/>
        <v>0</v>
      </c>
    </row>
    <row r="1732" spans="1:33">
      <c r="A1732" s="45">
        <f t="shared" si="393"/>
        <v>1732</v>
      </c>
      <c r="B1732" s="44">
        <f t="shared" si="394"/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6" t="s">
        <v>3288</v>
      </c>
      <c r="Q1732" s="13"/>
      <c r="R1732"/>
      <c r="S1732" t="str">
        <f t="shared" si="391"/>
        <v/>
      </c>
      <c r="T1732" s="41" t="str">
        <f>IF(ISNA(VLOOKUP(P1732,'NEW XEQM.c'!E:F,2,0)),"--","PRESENT")</f>
        <v>--</v>
      </c>
      <c r="U1732"/>
      <c r="V1732">
        <f t="shared" si="395"/>
        <v>504</v>
      </c>
      <c r="W1732" s="78"/>
      <c r="X1732" s="54"/>
      <c r="Y1732" s="54"/>
      <c r="Z1732" s="22" t="str">
        <f t="shared" si="396"/>
        <v>STD_LEFT_RIGHT_ARROWS</v>
      </c>
      <c r="AA1732" s="22" t="str">
        <f t="shared" si="397"/>
        <v>&lt;&gt;</v>
      </c>
      <c r="AB1732" s="1">
        <f t="shared" si="398"/>
        <v>1694</v>
      </c>
      <c r="AC1732" t="str">
        <f t="shared" si="399"/>
        <v>ITM_SHUFFLE</v>
      </c>
      <c r="AD1732" s="125" t="str">
        <f>IF(ISNA(VLOOKUP(AA1732,'XEQM Shortlist'!J:J,1,0)),"//","")</f>
        <v>//</v>
      </c>
      <c r="AF1732" s="88" t="str">
        <f t="shared" si="400"/>
        <v>&lt;&gt;</v>
      </c>
      <c r="AG1732" t="b">
        <f t="shared" si="401"/>
        <v>1</v>
      </c>
    </row>
    <row r="1733" spans="1:33">
      <c r="A1733" s="45">
        <f t="shared" si="393"/>
        <v>1733</v>
      </c>
      <c r="B1733" s="44">
        <f t="shared" si="394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6" t="s">
        <v>2020</v>
      </c>
      <c r="Q1733" s="13"/>
      <c r="R1733"/>
      <c r="S1733" t="str">
        <f t="shared" si="391"/>
        <v/>
      </c>
      <c r="T1733" s="41" t="str">
        <f>IF(ISNA(VLOOKUP(P1733,'NEW XEQM.c'!E:F,2,0)),"--","PRESENT")</f>
        <v>--</v>
      </c>
      <c r="U1733"/>
      <c r="V1733">
        <f t="shared" si="395"/>
        <v>505</v>
      </c>
      <c r="W1733" s="75" t="s">
        <v>2570</v>
      </c>
      <c r="X1733" s="54" t="s">
        <v>2155</v>
      </c>
      <c r="Y1733" s="54" t="s">
        <v>2155</v>
      </c>
      <c r="Z1733" s="22" t="str">
        <f t="shared" si="396"/>
        <v>"%"</v>
      </c>
      <c r="AA1733" s="22" t="str">
        <f t="shared" si="397"/>
        <v>%</v>
      </c>
      <c r="AB1733" s="1">
        <f t="shared" si="398"/>
        <v>1695</v>
      </c>
      <c r="AC1733" t="str">
        <f t="shared" si="399"/>
        <v>ITM_PC</v>
      </c>
      <c r="AD1733" s="125" t="str">
        <f>IF(ISNA(VLOOKUP(AA1733,'XEQM Shortlist'!J:J,1,0)),"//","")</f>
        <v>//</v>
      </c>
      <c r="AF1733" s="88" t="str">
        <f t="shared" si="400"/>
        <v>%</v>
      </c>
      <c r="AG1733" t="b">
        <f t="shared" si="401"/>
        <v>1</v>
      </c>
    </row>
    <row r="1734" spans="1:33">
      <c r="A1734" s="45">
        <f t="shared" si="393"/>
        <v>1734</v>
      </c>
      <c r="B1734" s="44">
        <f t="shared" si="394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6" t="s">
        <v>2021</v>
      </c>
      <c r="Q1734" s="13"/>
      <c r="R1734"/>
      <c r="S1734" t="str">
        <f t="shared" si="391"/>
        <v/>
      </c>
      <c r="T1734" s="41" t="str">
        <f>IF(ISNA(VLOOKUP(P1734,'NEW XEQM.c'!E:F,2,0)),"--","PRESENT")</f>
        <v>--</v>
      </c>
      <c r="U1734"/>
      <c r="V1734">
        <f t="shared" si="395"/>
        <v>506</v>
      </c>
      <c r="W1734" s="75" t="s">
        <v>2570</v>
      </c>
      <c r="X1734" s="54" t="s">
        <v>2155</v>
      </c>
      <c r="Y1734" s="54" t="s">
        <v>2155</v>
      </c>
      <c r="Z1734" s="22" t="str">
        <f t="shared" si="396"/>
        <v>"%MRR"</v>
      </c>
      <c r="AA1734" s="22" t="str">
        <f t="shared" si="397"/>
        <v>%MRR</v>
      </c>
      <c r="AB1734" s="1">
        <f t="shared" si="398"/>
        <v>1696</v>
      </c>
      <c r="AC1734" t="str">
        <f t="shared" si="399"/>
        <v>ITM_PCMRR</v>
      </c>
      <c r="AD1734" s="125" t="str">
        <f>IF(ISNA(VLOOKUP(AA1734,'XEQM Shortlist'!J:J,1,0)),"//","")</f>
        <v>//</v>
      </c>
      <c r="AF1734" s="88" t="str">
        <f t="shared" si="400"/>
        <v>%MRR</v>
      </c>
      <c r="AG1734" t="b">
        <f t="shared" si="401"/>
        <v>1</v>
      </c>
    </row>
    <row r="1735" spans="1:33">
      <c r="A1735" s="45">
        <f t="shared" si="393"/>
        <v>1735</v>
      </c>
      <c r="B1735" s="44">
        <f t="shared" si="394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6" t="s">
        <v>2022</v>
      </c>
      <c r="Q1735" s="13"/>
      <c r="R1735"/>
      <c r="S1735" t="str">
        <f t="shared" si="391"/>
        <v/>
      </c>
      <c r="T1735" s="41" t="str">
        <f>IF(ISNA(VLOOKUP(P1735,'NEW XEQM.c'!E:F,2,0)),"--","PRESENT")</f>
        <v>--</v>
      </c>
      <c r="U1735"/>
      <c r="V1735">
        <f t="shared" si="395"/>
        <v>507</v>
      </c>
      <c r="W1735" s="75" t="s">
        <v>2570</v>
      </c>
      <c r="X1735" s="54" t="s">
        <v>2155</v>
      </c>
      <c r="Y1735" s="54" t="s">
        <v>2155</v>
      </c>
      <c r="Z1735" s="22" t="str">
        <f t="shared" si="396"/>
        <v>"%T"</v>
      </c>
      <c r="AA1735" s="22" t="str">
        <f t="shared" si="397"/>
        <v>%T</v>
      </c>
      <c r="AB1735" s="1">
        <f t="shared" si="398"/>
        <v>1697</v>
      </c>
      <c r="AC1735" t="str">
        <f t="shared" si="399"/>
        <v>ITM_PCT</v>
      </c>
      <c r="AD1735" s="125" t="str">
        <f>IF(ISNA(VLOOKUP(AA1735,'XEQM Shortlist'!J:J,1,0)),"//","")</f>
        <v>//</v>
      </c>
      <c r="AF1735" s="88" t="str">
        <f t="shared" si="400"/>
        <v>%T</v>
      </c>
      <c r="AG1735" t="b">
        <f t="shared" si="401"/>
        <v>1</v>
      </c>
    </row>
    <row r="1736" spans="1:33">
      <c r="A1736" s="45">
        <f t="shared" si="393"/>
        <v>1736</v>
      </c>
      <c r="B1736" s="44">
        <f t="shared" si="394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6" t="s">
        <v>2023</v>
      </c>
      <c r="Q1736" s="13"/>
      <c r="R1736"/>
      <c r="S1736" t="str">
        <f t="shared" si="391"/>
        <v/>
      </c>
      <c r="T1736" s="41" t="str">
        <f>IF(ISNA(VLOOKUP(P1736,'NEW XEQM.c'!E:F,2,0)),"--","PRESENT")</f>
        <v>--</v>
      </c>
      <c r="U1736"/>
      <c r="V1736">
        <f t="shared" si="395"/>
        <v>508</v>
      </c>
      <c r="W1736" s="75" t="s">
        <v>2571</v>
      </c>
      <c r="X1736" s="54" t="s">
        <v>2155</v>
      </c>
      <c r="Y1736" s="54" t="s">
        <v>2155</v>
      </c>
      <c r="Z1736" s="22" t="str">
        <f t="shared" si="396"/>
        <v>"%" STD_SIGMA</v>
      </c>
      <c r="AA1736" s="22" t="str">
        <f t="shared" si="397"/>
        <v>%SUM</v>
      </c>
      <c r="AB1736" s="1">
        <f t="shared" si="398"/>
        <v>1698</v>
      </c>
      <c r="AC1736" t="str">
        <f t="shared" si="399"/>
        <v>ITM_PCSIGMA</v>
      </c>
      <c r="AD1736" s="125" t="str">
        <f>IF(ISNA(VLOOKUP(AA1736,'XEQM Shortlist'!J:J,1,0)),"//","")</f>
        <v>//</v>
      </c>
      <c r="AF1736" s="88" t="str">
        <f t="shared" si="400"/>
        <v>%SUM</v>
      </c>
      <c r="AG1736" t="b">
        <f t="shared" si="401"/>
        <v>1</v>
      </c>
    </row>
    <row r="1737" spans="1:33">
      <c r="A1737" s="45">
        <f t="shared" si="393"/>
        <v>1737</v>
      </c>
      <c r="B1737" s="44">
        <f t="shared" si="394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6" t="s">
        <v>2024</v>
      </c>
      <c r="Q1737" s="13"/>
      <c r="R1737"/>
      <c r="S1737" t="str">
        <f t="shared" si="391"/>
        <v/>
      </c>
      <c r="T1737" s="41" t="str">
        <f>IF(ISNA(VLOOKUP(P1737,'NEW XEQM.c'!E:F,2,0)),"--","PRESENT")</f>
        <v>--</v>
      </c>
      <c r="U1737"/>
      <c r="V1737">
        <f t="shared" si="395"/>
        <v>509</v>
      </c>
      <c r="W1737" s="78" t="s">
        <v>2570</v>
      </c>
      <c r="X1737" s="54" t="s">
        <v>2155</v>
      </c>
      <c r="Y1737" s="54" t="s">
        <v>2155</v>
      </c>
      <c r="Z1737" s="22" t="str">
        <f t="shared" si="396"/>
        <v>"%+MG"</v>
      </c>
      <c r="AA1737" s="22" t="str">
        <f t="shared" si="397"/>
        <v>%+MG</v>
      </c>
      <c r="AB1737" s="1">
        <f t="shared" si="398"/>
        <v>1699</v>
      </c>
      <c r="AC1737" t="str">
        <f t="shared" si="399"/>
        <v>ITM_PCPMG</v>
      </c>
      <c r="AD1737" s="125" t="str">
        <f>IF(ISNA(VLOOKUP(AA1737,'XEQM Shortlist'!J:J,1,0)),"//","")</f>
        <v>//</v>
      </c>
      <c r="AF1737" s="88" t="str">
        <f t="shared" si="400"/>
        <v>%+MG</v>
      </c>
      <c r="AG1737" t="b">
        <f t="shared" si="401"/>
        <v>1</v>
      </c>
    </row>
    <row r="1738" spans="1:33">
      <c r="A1738" s="45">
        <f t="shared" si="393"/>
        <v>1738</v>
      </c>
      <c r="B1738" s="44">
        <f t="shared" si="394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6" t="s">
        <v>2026</v>
      </c>
      <c r="Q1738" s="13"/>
      <c r="R1738"/>
      <c r="S1738" t="str">
        <f t="shared" si="391"/>
        <v/>
      </c>
      <c r="T1738" s="41" t="str">
        <f>IF(ISNA(VLOOKUP(P1738,'NEW XEQM.c'!E:F,2,0)),"--","PRESENT")</f>
        <v>--</v>
      </c>
      <c r="U1738"/>
      <c r="V1738">
        <f t="shared" si="395"/>
        <v>510</v>
      </c>
      <c r="W1738" s="75" t="s">
        <v>2155</v>
      </c>
      <c r="X1738" s="54" t="s">
        <v>2155</v>
      </c>
      <c r="Y1738" s="54" t="s">
        <v>2155</v>
      </c>
      <c r="Z1738" s="22" t="str">
        <f t="shared" si="396"/>
        <v>STD_INTEGRAL</v>
      </c>
      <c r="AA1738" s="22" t="str">
        <f t="shared" si="397"/>
        <v>INTEGRAL</v>
      </c>
      <c r="AB1738" s="1">
        <f t="shared" si="398"/>
        <v>1700</v>
      </c>
      <c r="AC1738" t="str">
        <f t="shared" si="399"/>
        <v>ITM_INTEGRAL</v>
      </c>
      <c r="AD1738" s="125" t="str">
        <f>IF(ISNA(VLOOKUP(AA1738,'XEQM Shortlist'!J:J,1,0)),"//","")</f>
        <v>//</v>
      </c>
      <c r="AF1738" s="88" t="str">
        <f t="shared" si="400"/>
        <v>INTEGRAL</v>
      </c>
      <c r="AG1738" t="b">
        <f t="shared" si="401"/>
        <v>1</v>
      </c>
    </row>
    <row r="1739" spans="1:33">
      <c r="A1739" s="45">
        <f t="shared" si="393"/>
        <v>1739</v>
      </c>
      <c r="B1739" s="44">
        <f t="shared" si="394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6" t="s">
        <v>2030</v>
      </c>
      <c r="Q1739" s="13"/>
      <c r="R1739"/>
      <c r="S1739" t="str">
        <f t="shared" si="391"/>
        <v/>
      </c>
      <c r="T1739" s="41" t="str">
        <f>IF(ISNA(VLOOKUP(P1739,'NEW XEQM.c'!E:F,2,0)),"--","PRESENT")</f>
        <v>--</v>
      </c>
      <c r="U1739"/>
      <c r="V1739">
        <f t="shared" si="395"/>
        <v>511</v>
      </c>
      <c r="W1739" s="75" t="s">
        <v>2155</v>
      </c>
      <c r="X1739" s="54" t="s">
        <v>2155</v>
      </c>
      <c r="Y1739" s="54" t="s">
        <v>2155</v>
      </c>
      <c r="Z1739" s="22" t="str">
        <f t="shared" si="396"/>
        <v>"^MOD"</v>
      </c>
      <c r="AA1739" s="22" t="str">
        <f t="shared" si="397"/>
        <v>^MOD</v>
      </c>
      <c r="AB1739" s="1">
        <f t="shared" si="398"/>
        <v>1701</v>
      </c>
      <c r="AC1739" t="str">
        <f t="shared" si="399"/>
        <v>ITM_PMOD</v>
      </c>
      <c r="AD1739" s="125" t="str">
        <f>IF(ISNA(VLOOKUP(AA1739,'XEQM Shortlist'!J:J,1,0)),"//","")</f>
        <v>//</v>
      </c>
      <c r="AF1739" s="88" t="str">
        <f t="shared" si="400"/>
        <v>^MOD</v>
      </c>
      <c r="AG1739" t="b">
        <f t="shared" si="401"/>
        <v>1</v>
      </c>
    </row>
    <row r="1740" spans="1:33">
      <c r="A1740" s="45">
        <f t="shared" si="393"/>
        <v>1740</v>
      </c>
      <c r="B1740" s="44">
        <f t="shared" si="394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8" t="s">
        <v>2031</v>
      </c>
      <c r="Q1740" s="13"/>
      <c r="R1740"/>
      <c r="S1740" t="str">
        <f t="shared" si="391"/>
        <v/>
      </c>
      <c r="T1740" s="41" t="str">
        <f>IF(ISNA(VLOOKUP(P1740,'NEW XEQM.c'!E:F,2,0)),"--","PRESENT")</f>
        <v>--</v>
      </c>
      <c r="U1740"/>
      <c r="V1740">
        <f t="shared" si="395"/>
        <v>512</v>
      </c>
      <c r="W1740" s="75" t="s">
        <v>2155</v>
      </c>
      <c r="X1740" s="54" t="s">
        <v>2155</v>
      </c>
      <c r="Y1740" s="54" t="s">
        <v>2155</v>
      </c>
      <c r="Z1740" s="22" t="str">
        <f t="shared" si="396"/>
        <v>"|M|"</v>
      </c>
      <c r="AA1740" s="22" t="str">
        <f t="shared" si="397"/>
        <v>|M|</v>
      </c>
      <c r="AB1740" s="1">
        <f t="shared" si="398"/>
        <v>1702</v>
      </c>
      <c r="AC1740" t="str">
        <f t="shared" si="399"/>
        <v>ITM_M_DET</v>
      </c>
      <c r="AD1740" s="125" t="str">
        <f>IF(ISNA(VLOOKUP(AA1740,'XEQM Shortlist'!J:J,1,0)),"//","")</f>
        <v>//</v>
      </c>
      <c r="AF1740" s="88" t="str">
        <f t="shared" si="400"/>
        <v>|M|</v>
      </c>
      <c r="AG1740" t="b">
        <f t="shared" si="401"/>
        <v>1</v>
      </c>
    </row>
    <row r="1741" spans="1:33">
      <c r="A1741" s="45">
        <f t="shared" si="393"/>
        <v>1741</v>
      </c>
      <c r="B1741" s="44">
        <f t="shared" si="394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6" t="s">
        <v>2033</v>
      </c>
      <c r="Q1741" s="13"/>
      <c r="R1741"/>
      <c r="S1741" t="str">
        <f t="shared" si="391"/>
        <v/>
      </c>
      <c r="T1741" s="41" t="str">
        <f>IF(ISNA(VLOOKUP(P1741,'NEW XEQM.c'!E:F,2,0)),"--","PRESENT")</f>
        <v>PRESENT</v>
      </c>
      <c r="U1741"/>
      <c r="V1741">
        <f t="shared" si="395"/>
        <v>513</v>
      </c>
      <c r="W1741" s="75" t="s">
        <v>2569</v>
      </c>
      <c r="X1741" s="54" t="s">
        <v>2155</v>
      </c>
      <c r="Y1741" s="54" t="s">
        <v>2496</v>
      </c>
      <c r="Z1741" s="22" t="str">
        <f t="shared" si="396"/>
        <v>"|" STD_SPACE_3_PER_EM "|"</v>
      </c>
      <c r="AA1741" s="22" t="str">
        <f t="shared" si="397"/>
        <v>PARL</v>
      </c>
      <c r="AB1741" s="1">
        <f t="shared" si="398"/>
        <v>1703</v>
      </c>
      <c r="AC1741" t="str">
        <f t="shared" si="399"/>
        <v>ITM_PARALLEL</v>
      </c>
      <c r="AD1741" s="125" t="str">
        <f>IF(ISNA(VLOOKUP(AA1741,'XEQM Shortlist'!J:J,1,0)),"//","")</f>
        <v>//</v>
      </c>
      <c r="AF1741" s="88" t="str">
        <f t="shared" si="400"/>
        <v>||</v>
      </c>
      <c r="AG1741" t="b">
        <f t="shared" si="401"/>
        <v>0</v>
      </c>
    </row>
    <row r="1742" spans="1:33">
      <c r="A1742" s="45">
        <f t="shared" si="393"/>
        <v>1742</v>
      </c>
      <c r="B1742" s="44">
        <f t="shared" si="394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8" t="s">
        <v>2034</v>
      </c>
      <c r="Q1742" s="13"/>
      <c r="R1742"/>
      <c r="S1742" t="str">
        <f t="shared" si="391"/>
        <v/>
      </c>
      <c r="T1742" s="41" t="str">
        <f>IF(ISNA(VLOOKUP(P1742,'NEW XEQM.c'!E:F,2,0)),"--","PRESENT")</f>
        <v>--</v>
      </c>
      <c r="U1742"/>
      <c r="V1742">
        <f t="shared" si="395"/>
        <v>514</v>
      </c>
      <c r="W1742" s="75" t="s">
        <v>2155</v>
      </c>
      <c r="X1742" s="54" t="s">
        <v>2155</v>
      </c>
      <c r="Y1742" s="54" t="s">
        <v>2155</v>
      </c>
      <c r="Z1742" s="22" t="str">
        <f t="shared" si="396"/>
        <v>"[M]" STD_SUP_T</v>
      </c>
      <c r="AA1742" s="22" t="str">
        <f t="shared" si="397"/>
        <v>[M]^T</v>
      </c>
      <c r="AB1742" s="1">
        <f t="shared" si="398"/>
        <v>1704</v>
      </c>
      <c r="AC1742" t="str">
        <f t="shared" si="399"/>
        <v>ITM_M_TRANSP</v>
      </c>
      <c r="AD1742" s="125" t="str">
        <f>IF(ISNA(VLOOKUP(AA1742,'XEQM Shortlist'!J:J,1,0)),"//","")</f>
        <v>//</v>
      </c>
      <c r="AF1742" s="88" t="str">
        <f t="shared" si="400"/>
        <v>[M]^T</v>
      </c>
      <c r="AG1742" t="b">
        <f t="shared" si="401"/>
        <v>1</v>
      </c>
    </row>
    <row r="1743" spans="1:33">
      <c r="A1743" s="45">
        <f t="shared" si="393"/>
        <v>1743</v>
      </c>
      <c r="B1743" s="44">
        <f t="shared" si="394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6" t="s">
        <v>2035</v>
      </c>
      <c r="Q1743" s="13"/>
      <c r="R1743"/>
      <c r="S1743" t="str">
        <f t="shared" si="391"/>
        <v/>
      </c>
      <c r="T1743" s="41" t="str">
        <f>IF(ISNA(VLOOKUP(P1743,'NEW XEQM.c'!E:F,2,0)),"--","PRESENT")</f>
        <v>--</v>
      </c>
      <c r="U1743"/>
      <c r="V1743">
        <f t="shared" si="395"/>
        <v>515</v>
      </c>
      <c r="W1743" s="75" t="s">
        <v>2155</v>
      </c>
      <c r="X1743" s="54" t="s">
        <v>2155</v>
      </c>
      <c r="Y1743" s="54" t="s">
        <v>2155</v>
      </c>
      <c r="Z1743" s="22" t="str">
        <f t="shared" si="396"/>
        <v>"[M]" STD_SUP_MINUS_1</v>
      </c>
      <c r="AA1743" s="22" t="str">
        <f t="shared" si="397"/>
        <v>[M]^MINUS_1</v>
      </c>
      <c r="AB1743" s="1">
        <f t="shared" si="398"/>
        <v>1705</v>
      </c>
      <c r="AC1743" t="str">
        <f t="shared" si="399"/>
        <v>ITM_M_INV</v>
      </c>
      <c r="AD1743" s="125" t="str">
        <f>IF(ISNA(VLOOKUP(AA1743,'XEQM Shortlist'!J:J,1,0)),"//","")</f>
        <v>//</v>
      </c>
      <c r="AF1743" s="88" t="str">
        <f t="shared" si="400"/>
        <v>[M]^MINUS_1</v>
      </c>
      <c r="AG1743" t="b">
        <f t="shared" si="401"/>
        <v>1</v>
      </c>
    </row>
    <row r="1744" spans="1:33">
      <c r="A1744" s="45">
        <f t="shared" si="393"/>
        <v>1744</v>
      </c>
      <c r="B1744" s="44">
        <f t="shared" si="394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6" t="s">
        <v>4476</v>
      </c>
      <c r="Q1744" s="13"/>
      <c r="R1744"/>
      <c r="S1744" t="str">
        <f t="shared" si="391"/>
        <v/>
      </c>
      <c r="T1744" s="41" t="str">
        <f>IF(ISNA(VLOOKUP(P1744,'NEW XEQM.c'!E:F,2,0)),"--","PRESENT")</f>
        <v>--</v>
      </c>
      <c r="U1744"/>
      <c r="V1744">
        <f t="shared" si="395"/>
        <v>515</v>
      </c>
      <c r="W1744" s="75" t="s">
        <v>2557</v>
      </c>
      <c r="X1744" s="54" t="s">
        <v>2494</v>
      </c>
      <c r="Y1744" s="54"/>
      <c r="Z1744" s="22" t="str">
        <f t="shared" si="396"/>
        <v/>
      </c>
      <c r="AA1744" s="22" t="str">
        <f t="shared" si="397"/>
        <v/>
      </c>
      <c r="AB1744" s="1">
        <f t="shared" si="398"/>
        <v>1706</v>
      </c>
      <c r="AC1744" t="str">
        <f t="shared" si="399"/>
        <v>ITM_ARG</v>
      </c>
      <c r="AD1744" s="125" t="str">
        <f>IF(ISNA(VLOOKUP(AA1744,'XEQM Shortlist'!J:J,1,0)),"//","")</f>
        <v/>
      </c>
      <c r="AF1744" s="88" t="str">
        <f t="shared" si="400"/>
        <v/>
      </c>
      <c r="AG1744" t="b">
        <f t="shared" si="401"/>
        <v>1</v>
      </c>
    </row>
    <row r="1745" spans="1:33">
      <c r="A1745" s="2">
        <f t="shared" si="393"/>
        <v>1745</v>
      </c>
      <c r="B1745">
        <f t="shared" si="394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91"/>
        <v/>
      </c>
      <c r="T1745" t="str">
        <f>IF(ISNA(VLOOKUP(P1745,'NEW XEQM.c'!E:F,2,0)),"--","PRESENT")</f>
        <v>--</v>
      </c>
      <c r="U1745"/>
      <c r="V1745">
        <f t="shared" si="395"/>
        <v>515</v>
      </c>
      <c r="W1745" s="2" t="s">
        <v>2155</v>
      </c>
      <c r="X1745" s="96" t="s">
        <v>2155</v>
      </c>
      <c r="Y1745" s="96" t="s">
        <v>2155</v>
      </c>
      <c r="Z1745" s="22" t="str">
        <f t="shared" si="396"/>
        <v/>
      </c>
      <c r="AA1745" s="22" t="str">
        <f t="shared" si="397"/>
        <v/>
      </c>
      <c r="AB1745" s="1">
        <f t="shared" si="398"/>
        <v>1707</v>
      </c>
      <c r="AC1745" t="str">
        <f t="shared" si="399"/>
        <v>ITM_1707</v>
      </c>
      <c r="AD1745" s="96" t="str">
        <f>IF(ISNA(VLOOKUP(AA1745,'XEQM Shortlist'!J:J,1,0)),"//","")</f>
        <v/>
      </c>
      <c r="AF1745" s="2" t="str">
        <f t="shared" si="400"/>
        <v/>
      </c>
      <c r="AG1745" t="b">
        <f t="shared" si="401"/>
        <v>1</v>
      </c>
    </row>
    <row r="1746" spans="1:33">
      <c r="A1746" s="45">
        <f t="shared" si="393"/>
        <v>1746</v>
      </c>
      <c r="B1746" s="44">
        <f t="shared" si="394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6" t="s">
        <v>2036</v>
      </c>
      <c r="Q1746" s="13"/>
      <c r="R1746"/>
      <c r="S1746" t="str">
        <f t="shared" si="391"/>
        <v/>
      </c>
      <c r="T1746" s="41" t="str">
        <f>IF(ISNA(VLOOKUP(P1746,'NEW XEQM.c'!E:F,2,0)),"--","PRESENT")</f>
        <v>--</v>
      </c>
      <c r="U1746"/>
      <c r="V1746">
        <f t="shared" si="395"/>
        <v>516</v>
      </c>
      <c r="W1746" s="75" t="s">
        <v>2155</v>
      </c>
      <c r="X1746" s="54" t="s">
        <v>2155</v>
      </c>
      <c r="Y1746" s="54" t="s">
        <v>2155</v>
      </c>
      <c r="Z1746" s="22" t="str">
        <f t="shared" si="396"/>
        <v>STD_PRINTER "ADV"</v>
      </c>
      <c r="AA1746" s="22" t="str">
        <f t="shared" si="397"/>
        <v>PRINTERADV</v>
      </c>
      <c r="AB1746" s="1">
        <f t="shared" si="398"/>
        <v>1708</v>
      </c>
      <c r="AC1746" t="str">
        <f t="shared" si="399"/>
        <v>ITM_PRINTERADV</v>
      </c>
      <c r="AD1746" s="125" t="str">
        <f>IF(ISNA(VLOOKUP(AA1746,'XEQM Shortlist'!J:J,1,0)),"//","")</f>
        <v>//</v>
      </c>
      <c r="AF1746" s="88" t="str">
        <f t="shared" si="400"/>
        <v>PRINTERADV</v>
      </c>
      <c r="AG1746" t="b">
        <f t="shared" si="401"/>
        <v>1</v>
      </c>
    </row>
    <row r="1747" spans="1:33">
      <c r="A1747" s="45">
        <f t="shared" si="393"/>
        <v>1747</v>
      </c>
      <c r="B1747" s="44">
        <f t="shared" si="394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6" t="s">
        <v>2037</v>
      </c>
      <c r="Q1747" s="13"/>
      <c r="R1747"/>
      <c r="S1747" t="str">
        <f t="shared" si="391"/>
        <v/>
      </c>
      <c r="T1747" s="41" t="str">
        <f>IF(ISNA(VLOOKUP(P1747,'NEW XEQM.c'!E:F,2,0)),"--","PRESENT")</f>
        <v>--</v>
      </c>
      <c r="U1747"/>
      <c r="V1747">
        <f t="shared" si="395"/>
        <v>517</v>
      </c>
      <c r="W1747" s="75" t="s">
        <v>2155</v>
      </c>
      <c r="X1747" s="54" t="s">
        <v>2155</v>
      </c>
      <c r="Y1747" s="54" t="s">
        <v>2155</v>
      </c>
      <c r="Z1747" s="22" t="str">
        <f t="shared" si="396"/>
        <v>STD_PRINTER "CHAR"</v>
      </c>
      <c r="AA1747" s="22" t="str">
        <f t="shared" si="397"/>
        <v>PRINTERCHAR</v>
      </c>
      <c r="AB1747" s="1">
        <f t="shared" si="398"/>
        <v>1709</v>
      </c>
      <c r="AC1747" t="str">
        <f t="shared" si="399"/>
        <v>ITM_PRINTERCHAR</v>
      </c>
      <c r="AD1747" s="125" t="str">
        <f>IF(ISNA(VLOOKUP(AA1747,'XEQM Shortlist'!J:J,1,0)),"//","")</f>
        <v>//</v>
      </c>
      <c r="AF1747" s="88" t="str">
        <f t="shared" si="400"/>
        <v>PRINTERCHAR</v>
      </c>
      <c r="AG1747" t="b">
        <f t="shared" si="401"/>
        <v>1</v>
      </c>
    </row>
    <row r="1748" spans="1:33">
      <c r="A1748" s="45">
        <f t="shared" si="393"/>
        <v>1748</v>
      </c>
      <c r="B1748" s="44">
        <f t="shared" si="394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6" t="s">
        <v>2038</v>
      </c>
      <c r="Q1748" s="13"/>
      <c r="R1748"/>
      <c r="S1748" t="str">
        <f t="shared" si="391"/>
        <v/>
      </c>
      <c r="T1748" s="41" t="str">
        <f>IF(ISNA(VLOOKUP(P1748,'NEW XEQM.c'!E:F,2,0)),"--","PRESENT")</f>
        <v>--</v>
      </c>
      <c r="U1748"/>
      <c r="V1748">
        <f t="shared" si="395"/>
        <v>518</v>
      </c>
      <c r="W1748" s="75" t="s">
        <v>2155</v>
      </c>
      <c r="X1748" s="54" t="s">
        <v>2155</v>
      </c>
      <c r="Y1748" s="54" t="s">
        <v>2155</v>
      </c>
      <c r="Z1748" s="22" t="str">
        <f t="shared" si="396"/>
        <v>STD_PRINTER "DLAY"</v>
      </c>
      <c r="AA1748" s="22" t="str">
        <f t="shared" si="397"/>
        <v>PRINTERDLAY</v>
      </c>
      <c r="AB1748" s="1">
        <f t="shared" si="398"/>
        <v>1710</v>
      </c>
      <c r="AC1748" t="str">
        <f t="shared" si="399"/>
        <v>ITM_PRINTERDLAY</v>
      </c>
      <c r="AD1748" s="125" t="str">
        <f>IF(ISNA(VLOOKUP(AA1748,'XEQM Shortlist'!J:J,1,0)),"//","")</f>
        <v>//</v>
      </c>
      <c r="AF1748" s="88" t="str">
        <f t="shared" si="400"/>
        <v>PRINTERDLAY</v>
      </c>
      <c r="AG1748" t="b">
        <f t="shared" si="401"/>
        <v>1</v>
      </c>
    </row>
    <row r="1749" spans="1:33">
      <c r="A1749" s="45">
        <f t="shared" si="393"/>
        <v>1749</v>
      </c>
      <c r="B1749" s="44">
        <f t="shared" si="394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6" t="s">
        <v>2039</v>
      </c>
      <c r="Q1749" s="13"/>
      <c r="R1749"/>
      <c r="S1749" t="str">
        <f t="shared" si="391"/>
        <v/>
      </c>
      <c r="T1749" s="41" t="str">
        <f>IF(ISNA(VLOOKUP(P1749,'NEW XEQM.c'!E:F,2,0)),"--","PRESENT")</f>
        <v>--</v>
      </c>
      <c r="U1749"/>
      <c r="V1749">
        <f t="shared" si="395"/>
        <v>519</v>
      </c>
      <c r="W1749" s="75" t="s">
        <v>2155</v>
      </c>
      <c r="X1749" s="54" t="s">
        <v>2155</v>
      </c>
      <c r="Y1749" s="54" t="s">
        <v>2155</v>
      </c>
      <c r="Z1749" s="22" t="str">
        <f t="shared" si="396"/>
        <v>STD_PRINTER "LCD"</v>
      </c>
      <c r="AA1749" s="22" t="str">
        <f t="shared" si="397"/>
        <v>PRINTERLCD</v>
      </c>
      <c r="AB1749" s="1">
        <f t="shared" si="398"/>
        <v>1711</v>
      </c>
      <c r="AC1749" t="str">
        <f t="shared" si="399"/>
        <v>ITM_PRINTERLCD</v>
      </c>
      <c r="AD1749" s="125" t="str">
        <f>IF(ISNA(VLOOKUP(AA1749,'XEQM Shortlist'!J:J,1,0)),"//","")</f>
        <v>//</v>
      </c>
      <c r="AF1749" s="88" t="str">
        <f t="shared" si="400"/>
        <v>PRINTERLCD</v>
      </c>
      <c r="AG1749" t="b">
        <f t="shared" si="401"/>
        <v>1</v>
      </c>
    </row>
    <row r="1750" spans="1:33">
      <c r="A1750" s="45">
        <f t="shared" si="393"/>
        <v>1750</v>
      </c>
      <c r="B1750" s="44">
        <f t="shared" si="394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6" t="s">
        <v>2040</v>
      </c>
      <c r="Q1750" s="13"/>
      <c r="R1750"/>
      <c r="S1750" t="str">
        <f t="shared" si="391"/>
        <v/>
      </c>
      <c r="T1750" s="41" t="str">
        <f>IF(ISNA(VLOOKUP(P1750,'NEW XEQM.c'!E:F,2,0)),"--","PRESENT")</f>
        <v>--</v>
      </c>
      <c r="U1750"/>
      <c r="V1750">
        <f t="shared" si="395"/>
        <v>520</v>
      </c>
      <c r="W1750" s="75" t="s">
        <v>2155</v>
      </c>
      <c r="X1750" s="54" t="s">
        <v>2155</v>
      </c>
      <c r="Y1750" s="54" t="s">
        <v>2155</v>
      </c>
      <c r="Z1750" s="22" t="str">
        <f t="shared" si="396"/>
        <v>STD_PRINTER "MODE"</v>
      </c>
      <c r="AA1750" s="22" t="str">
        <f t="shared" si="397"/>
        <v>PRINTERMODE</v>
      </c>
      <c r="AB1750" s="1">
        <f t="shared" si="398"/>
        <v>1712</v>
      </c>
      <c r="AC1750" t="str">
        <f t="shared" si="399"/>
        <v>ITM_PRINTERMODE</v>
      </c>
      <c r="AD1750" s="125" t="str">
        <f>IF(ISNA(VLOOKUP(AA1750,'XEQM Shortlist'!J:J,1,0)),"//","")</f>
        <v>//</v>
      </c>
      <c r="AF1750" s="88" t="str">
        <f t="shared" si="400"/>
        <v>PRINTERMODE</v>
      </c>
      <c r="AG1750" t="b">
        <f t="shared" si="401"/>
        <v>1</v>
      </c>
    </row>
    <row r="1751" spans="1:33">
      <c r="A1751" s="45">
        <f t="shared" si="393"/>
        <v>1751</v>
      </c>
      <c r="B1751" s="44">
        <f t="shared" si="394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6" t="s">
        <v>2041</v>
      </c>
      <c r="Q1751" s="13"/>
      <c r="R1751"/>
      <c r="S1751" t="str">
        <f t="shared" si="391"/>
        <v/>
      </c>
      <c r="T1751" s="41" t="str">
        <f>IF(ISNA(VLOOKUP(P1751,'NEW XEQM.c'!E:F,2,0)),"--","PRESENT")</f>
        <v>--</v>
      </c>
      <c r="U1751"/>
      <c r="V1751">
        <f t="shared" si="395"/>
        <v>521</v>
      </c>
      <c r="W1751" s="75" t="s">
        <v>2155</v>
      </c>
      <c r="X1751" s="54" t="s">
        <v>2155</v>
      </c>
      <c r="Y1751" s="54" t="s">
        <v>2155</v>
      </c>
      <c r="Z1751" s="22" t="str">
        <f t="shared" si="396"/>
        <v>STD_PRINTER "PROG"</v>
      </c>
      <c r="AA1751" s="22" t="str">
        <f t="shared" si="397"/>
        <v>PRINTERPROG</v>
      </c>
      <c r="AB1751" s="1">
        <f t="shared" si="398"/>
        <v>1713</v>
      </c>
      <c r="AC1751" t="str">
        <f t="shared" si="399"/>
        <v>ITM_PRINTERPROG</v>
      </c>
      <c r="AD1751" s="125" t="str">
        <f>IF(ISNA(VLOOKUP(AA1751,'XEQM Shortlist'!J:J,1,0)),"//","")</f>
        <v>//</v>
      </c>
      <c r="AF1751" s="88" t="str">
        <f t="shared" si="400"/>
        <v>PRINTERPROG</v>
      </c>
      <c r="AG1751" t="b">
        <f t="shared" si="401"/>
        <v>1</v>
      </c>
    </row>
    <row r="1752" spans="1:33">
      <c r="A1752" s="45">
        <f t="shared" si="393"/>
        <v>1752</v>
      </c>
      <c r="B1752" s="44">
        <f t="shared" si="394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6" t="s">
        <v>2042</v>
      </c>
      <c r="Q1752" s="13"/>
      <c r="R1752"/>
      <c r="S1752" t="str">
        <f t="shared" si="391"/>
        <v/>
      </c>
      <c r="T1752" s="41" t="str">
        <f>IF(ISNA(VLOOKUP(P1752,'NEW XEQM.c'!E:F,2,0)),"--","PRESENT")</f>
        <v>--</v>
      </c>
      <c r="U1752"/>
      <c r="V1752">
        <f t="shared" si="395"/>
        <v>522</v>
      </c>
      <c r="W1752" s="75" t="s">
        <v>2155</v>
      </c>
      <c r="X1752" s="54" t="s">
        <v>2155</v>
      </c>
      <c r="Y1752" s="54" t="s">
        <v>2155</v>
      </c>
      <c r="Z1752" s="22" t="str">
        <f t="shared" si="396"/>
        <v>STD_PRINTER "R"</v>
      </c>
      <c r="AA1752" s="22" t="str">
        <f t="shared" si="397"/>
        <v>PRINTERR</v>
      </c>
      <c r="AB1752" s="1">
        <f t="shared" si="398"/>
        <v>1714</v>
      </c>
      <c r="AC1752" t="str">
        <f t="shared" si="399"/>
        <v>ITM_PRINTERR</v>
      </c>
      <c r="AD1752" s="125" t="str">
        <f>IF(ISNA(VLOOKUP(AA1752,'XEQM Shortlist'!J:J,1,0)),"//","")</f>
        <v>//</v>
      </c>
      <c r="AF1752" s="88" t="str">
        <f t="shared" si="400"/>
        <v>PRINTERR</v>
      </c>
      <c r="AG1752" t="b">
        <f t="shared" si="401"/>
        <v>1</v>
      </c>
    </row>
    <row r="1753" spans="1:33">
      <c r="A1753" s="45">
        <f t="shared" si="393"/>
        <v>1753</v>
      </c>
      <c r="B1753" s="44">
        <f t="shared" si="394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6" t="s">
        <v>2043</v>
      </c>
      <c r="Q1753" s="13"/>
      <c r="R1753"/>
      <c r="S1753" t="str">
        <f t="shared" si="391"/>
        <v/>
      </c>
      <c r="T1753" s="41" t="str">
        <f>IF(ISNA(VLOOKUP(P1753,'NEW XEQM.c'!E:F,2,0)),"--","PRESENT")</f>
        <v>--</v>
      </c>
      <c r="U1753"/>
      <c r="V1753">
        <f t="shared" si="395"/>
        <v>523</v>
      </c>
      <c r="W1753" s="75" t="s">
        <v>2155</v>
      </c>
      <c r="X1753" s="54" t="s">
        <v>2155</v>
      </c>
      <c r="Y1753" s="54" t="s">
        <v>2155</v>
      </c>
      <c r="Z1753" s="22" t="str">
        <f t="shared" si="396"/>
        <v>STD_PRINTER "REGS"</v>
      </c>
      <c r="AA1753" s="22" t="str">
        <f t="shared" si="397"/>
        <v>PRINTERREGS</v>
      </c>
      <c r="AB1753" s="1">
        <f t="shared" si="398"/>
        <v>1715</v>
      </c>
      <c r="AC1753" t="str">
        <f t="shared" si="399"/>
        <v>ITM_PRINTERREGS</v>
      </c>
      <c r="AD1753" s="125" t="str">
        <f>IF(ISNA(VLOOKUP(AA1753,'XEQM Shortlist'!J:J,1,0)),"//","")</f>
        <v>//</v>
      </c>
      <c r="AF1753" s="88" t="str">
        <f t="shared" si="400"/>
        <v>PRINTERREGS</v>
      </c>
      <c r="AG1753" t="b">
        <f t="shared" si="401"/>
        <v>1</v>
      </c>
    </row>
    <row r="1754" spans="1:33">
      <c r="A1754" s="45">
        <f t="shared" si="393"/>
        <v>1754</v>
      </c>
      <c r="B1754" s="44">
        <f t="shared" si="394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6" t="s">
        <v>2044</v>
      </c>
      <c r="Q1754" s="13"/>
      <c r="R1754"/>
      <c r="S1754" t="str">
        <f t="shared" si="391"/>
        <v/>
      </c>
      <c r="T1754" s="41" t="str">
        <f>IF(ISNA(VLOOKUP(P1754,'NEW XEQM.c'!E:F,2,0)),"--","PRESENT")</f>
        <v>PRESENT</v>
      </c>
      <c r="U1754"/>
      <c r="V1754">
        <f t="shared" si="395"/>
        <v>524</v>
      </c>
      <c r="W1754" s="75" t="s">
        <v>2155</v>
      </c>
      <c r="X1754" s="54" t="s">
        <v>2155</v>
      </c>
      <c r="Y1754" s="54" t="s">
        <v>2155</v>
      </c>
      <c r="Z1754" s="22" t="str">
        <f t="shared" si="396"/>
        <v>STD_PRINTER "STK"</v>
      </c>
      <c r="AA1754" s="22" t="str">
        <f t="shared" si="397"/>
        <v>PRINTERSTK</v>
      </c>
      <c r="AB1754" s="1">
        <f t="shared" si="398"/>
        <v>1716</v>
      </c>
      <c r="AC1754" t="str">
        <f t="shared" si="399"/>
        <v>ITM_PRINTERSTK</v>
      </c>
      <c r="AD1754" s="125" t="str">
        <f>IF(ISNA(VLOOKUP(AA1754,'XEQM Shortlist'!J:J,1,0)),"//","")</f>
        <v>//</v>
      </c>
      <c r="AF1754" s="88" t="str">
        <f t="shared" si="400"/>
        <v>PRINTERSTK</v>
      </c>
      <c r="AG1754" t="b">
        <f t="shared" si="401"/>
        <v>1</v>
      </c>
    </row>
    <row r="1755" spans="1:33">
      <c r="A1755" s="45">
        <f t="shared" si="393"/>
        <v>1755</v>
      </c>
      <c r="B1755" s="44">
        <f t="shared" si="394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6" t="s">
        <v>2045</v>
      </c>
      <c r="Q1755" s="13"/>
      <c r="R1755"/>
      <c r="S1755" t="str">
        <f t="shared" si="391"/>
        <v/>
      </c>
      <c r="T1755" s="41" t="str">
        <f>IF(ISNA(VLOOKUP(P1755,'NEW XEQM.c'!E:F,2,0)),"--","PRESENT")</f>
        <v>--</v>
      </c>
      <c r="U1755"/>
      <c r="V1755">
        <f t="shared" si="395"/>
        <v>525</v>
      </c>
      <c r="W1755" s="75" t="s">
        <v>2155</v>
      </c>
      <c r="X1755" s="54" t="s">
        <v>2155</v>
      </c>
      <c r="Y1755" s="54" t="s">
        <v>2155</v>
      </c>
      <c r="Z1755" s="22" t="str">
        <f t="shared" si="396"/>
        <v>STD_PRINTER "TAB"</v>
      </c>
      <c r="AA1755" s="22" t="str">
        <f t="shared" si="397"/>
        <v>PRINTERTAB</v>
      </c>
      <c r="AB1755" s="1">
        <f t="shared" si="398"/>
        <v>1717</v>
      </c>
      <c r="AC1755" t="str">
        <f t="shared" si="399"/>
        <v>ITM_PRINTERTAB</v>
      </c>
      <c r="AD1755" s="125" t="str">
        <f>IF(ISNA(VLOOKUP(AA1755,'XEQM Shortlist'!J:J,1,0)),"//","")</f>
        <v>//</v>
      </c>
      <c r="AF1755" s="88" t="str">
        <f t="shared" si="400"/>
        <v>PRINTERTAB</v>
      </c>
      <c r="AG1755" t="b">
        <f t="shared" si="401"/>
        <v>1</v>
      </c>
    </row>
    <row r="1756" spans="1:33">
      <c r="A1756" s="45">
        <f t="shared" si="393"/>
        <v>1756</v>
      </c>
      <c r="B1756" s="44">
        <f t="shared" si="394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6" t="s">
        <v>2046</v>
      </c>
      <c r="Q1756" s="13"/>
      <c r="R1756"/>
      <c r="S1756" t="str">
        <f t="shared" si="391"/>
        <v/>
      </c>
      <c r="T1756" s="41" t="str">
        <f>IF(ISNA(VLOOKUP(P1756,'NEW XEQM.c'!E:F,2,0)),"--","PRESENT")</f>
        <v>--</v>
      </c>
      <c r="U1756"/>
      <c r="V1756">
        <f t="shared" si="395"/>
        <v>526</v>
      </c>
      <c r="W1756" s="75" t="s">
        <v>2155</v>
      </c>
      <c r="X1756" s="54" t="s">
        <v>2155</v>
      </c>
      <c r="Y1756" s="54" t="s">
        <v>2155</v>
      </c>
      <c r="Z1756" s="22" t="str">
        <f t="shared" si="396"/>
        <v>STD_PRINTER "USER"</v>
      </c>
      <c r="AA1756" s="22" t="str">
        <f t="shared" si="397"/>
        <v>PRINTERUSER</v>
      </c>
      <c r="AB1756" s="1">
        <f t="shared" si="398"/>
        <v>1718</v>
      </c>
      <c r="AC1756" t="str">
        <f t="shared" si="399"/>
        <v>ITM_PRINTERUSER</v>
      </c>
      <c r="AD1756" s="125" t="str">
        <f>IF(ISNA(VLOOKUP(AA1756,'XEQM Shortlist'!J:J,1,0)),"//","")</f>
        <v>//</v>
      </c>
      <c r="AF1756" s="88" t="str">
        <f t="shared" si="400"/>
        <v>PRINTERUSER</v>
      </c>
      <c r="AG1756" t="b">
        <f t="shared" si="401"/>
        <v>1</v>
      </c>
    </row>
    <row r="1757" spans="1:33">
      <c r="A1757" s="45">
        <f t="shared" si="393"/>
        <v>1757</v>
      </c>
      <c r="B1757" s="44">
        <f t="shared" si="394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6" t="s">
        <v>2047</v>
      </c>
      <c r="Q1757" s="13"/>
      <c r="R1757"/>
      <c r="S1757" t="str">
        <f t="shared" si="391"/>
        <v/>
      </c>
      <c r="T1757" s="41" t="str">
        <f>IF(ISNA(VLOOKUP(P1757,'NEW XEQM.c'!E:F,2,0)),"--","PRESENT")</f>
        <v>--</v>
      </c>
      <c r="U1757"/>
      <c r="V1757">
        <f t="shared" si="395"/>
        <v>527</v>
      </c>
      <c r="W1757" s="75" t="s">
        <v>2155</v>
      </c>
      <c r="X1757" s="54" t="s">
        <v>2155</v>
      </c>
      <c r="Y1757" s="54" t="s">
        <v>2155</v>
      </c>
      <c r="Z1757" s="22" t="str">
        <f t="shared" si="396"/>
        <v>STD_PRINTER "WIDTH"</v>
      </c>
      <c r="AA1757" s="22" t="str">
        <f t="shared" si="397"/>
        <v>PRINTERWIDTH</v>
      </c>
      <c r="AB1757" s="1">
        <f t="shared" si="398"/>
        <v>1719</v>
      </c>
      <c r="AC1757" t="str">
        <f t="shared" si="399"/>
        <v>ITM_PRINTERWIDTH</v>
      </c>
      <c r="AD1757" s="125" t="str">
        <f>IF(ISNA(VLOOKUP(AA1757,'XEQM Shortlist'!J:J,1,0)),"//","")</f>
        <v>//</v>
      </c>
      <c r="AF1757" s="88" t="str">
        <f t="shared" si="400"/>
        <v>PRINTERWIDTH</v>
      </c>
      <c r="AG1757" t="b">
        <f t="shared" si="401"/>
        <v>1</v>
      </c>
    </row>
    <row r="1758" spans="1:33">
      <c r="A1758" s="45">
        <f t="shared" si="393"/>
        <v>1758</v>
      </c>
      <c r="B1758" s="44">
        <f t="shared" si="394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6" t="s">
        <v>2048</v>
      </c>
      <c r="Q1758" s="13"/>
      <c r="R1758"/>
      <c r="S1758" t="str">
        <f t="shared" si="391"/>
        <v/>
      </c>
      <c r="T1758" s="41" t="str">
        <f>IF(ISNA(VLOOKUP(P1758,'NEW XEQM.c'!E:F,2,0)),"--","PRESENT")</f>
        <v>--</v>
      </c>
      <c r="U1758"/>
      <c r="V1758">
        <f t="shared" si="395"/>
        <v>528</v>
      </c>
      <c r="W1758" s="75" t="s">
        <v>2155</v>
      </c>
      <c r="X1758" s="54" t="s">
        <v>2155</v>
      </c>
      <c r="Y1758" s="54" t="s">
        <v>2155</v>
      </c>
      <c r="Z1758" s="22" t="str">
        <f t="shared" si="396"/>
        <v>STD_PRINTER STD_SIGMA</v>
      </c>
      <c r="AA1758" s="22" t="str">
        <f t="shared" si="397"/>
        <v>PRINTERSUM</v>
      </c>
      <c r="AB1758" s="1">
        <f t="shared" si="398"/>
        <v>1720</v>
      </c>
      <c r="AC1758" t="str">
        <f t="shared" si="399"/>
        <v>ITM_PRINTERSIGMA</v>
      </c>
      <c r="AD1758" s="125" t="str">
        <f>IF(ISNA(VLOOKUP(AA1758,'XEQM Shortlist'!J:J,1,0)),"//","")</f>
        <v>//</v>
      </c>
      <c r="AF1758" s="88" t="str">
        <f t="shared" si="400"/>
        <v>PRINTERSUM</v>
      </c>
      <c r="AG1758" t="b">
        <f t="shared" si="401"/>
        <v>1</v>
      </c>
    </row>
    <row r="1759" spans="1:33">
      <c r="A1759" s="45">
        <f t="shared" si="393"/>
        <v>1759</v>
      </c>
      <c r="B1759" s="44">
        <f t="shared" si="394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6" t="s">
        <v>2049</v>
      </c>
      <c r="Q1759" s="13"/>
      <c r="R1759"/>
      <c r="S1759" t="str">
        <f t="shared" si="391"/>
        <v/>
      </c>
      <c r="T1759" s="41" t="str">
        <f>IF(ISNA(VLOOKUP(P1759,'NEW XEQM.c'!E:F,2,0)),"--","PRESENT")</f>
        <v>--</v>
      </c>
      <c r="U1759"/>
      <c r="V1759">
        <f t="shared" si="395"/>
        <v>529</v>
      </c>
      <c r="W1759" s="75"/>
      <c r="X1759" s="54"/>
      <c r="Y1759" s="54"/>
      <c r="Z1759" s="22" t="str">
        <f t="shared" si="396"/>
        <v>STD_PRINTER "#"</v>
      </c>
      <c r="AA1759" s="22" t="str">
        <f t="shared" si="397"/>
        <v>PRINTER#</v>
      </c>
      <c r="AB1759" s="1">
        <f t="shared" si="398"/>
        <v>1721</v>
      </c>
      <c r="AC1759" t="str">
        <f t="shared" si="399"/>
        <v>ITM_PRINTERHASH</v>
      </c>
      <c r="AD1759" s="125" t="str">
        <f>IF(ISNA(VLOOKUP(AA1759,'XEQM Shortlist'!J:J,1,0)),"//","")</f>
        <v>//</v>
      </c>
      <c r="AF1759" s="88" t="str">
        <f t="shared" si="400"/>
        <v>PRINTER#</v>
      </c>
      <c r="AG1759" t="b">
        <f t="shared" si="401"/>
        <v>1</v>
      </c>
    </row>
    <row r="1760" spans="1:33">
      <c r="A1760" s="45" t="str">
        <f t="shared" si="393"/>
        <v/>
      </c>
      <c r="B1760" s="44">
        <f t="shared" si="394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6" t="s">
        <v>2155</v>
      </c>
      <c r="Q1760" s="13"/>
      <c r="R1760"/>
      <c r="S1760" t="str">
        <f t="shared" si="391"/>
        <v/>
      </c>
      <c r="T1760" s="41" t="str">
        <f>IF(ISNA(VLOOKUP(P1760,'NEW XEQM.c'!E:F,2,0)),"--","PRESENT")</f>
        <v>--</v>
      </c>
      <c r="U1760"/>
      <c r="V1760">
        <f t="shared" si="395"/>
        <v>529</v>
      </c>
      <c r="W1760" s="75"/>
      <c r="X1760" s="54"/>
      <c r="Y1760" s="54"/>
      <c r="Z1760" s="22" t="str">
        <f t="shared" si="396"/>
        <v/>
      </c>
      <c r="AA1760" s="22" t="str">
        <f t="shared" si="397"/>
        <v/>
      </c>
      <c r="AB1760" s="1">
        <f t="shared" si="398"/>
        <v>1721.01</v>
      </c>
      <c r="AC1760" t="str">
        <f t="shared" si="399"/>
        <v/>
      </c>
      <c r="AD1760" s="125" t="str">
        <f>IF(ISNA(VLOOKUP(AA1760,'XEQM Shortlist'!J:J,1,0)),"//","")</f>
        <v/>
      </c>
      <c r="AF1760" s="88" t="str">
        <f t="shared" si="400"/>
        <v/>
      </c>
      <c r="AG1760" t="b">
        <f t="shared" si="401"/>
        <v>1</v>
      </c>
    </row>
    <row r="1761" spans="1:33">
      <c r="A1761" s="45">
        <f t="shared" si="393"/>
        <v>1761</v>
      </c>
      <c r="B1761" s="44">
        <f t="shared" si="394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6" t="s">
        <v>2052</v>
      </c>
      <c r="Q1761" s="13"/>
      <c r="R1761"/>
      <c r="S1761" t="str">
        <f t="shared" si="391"/>
        <v/>
      </c>
      <c r="T1761" s="41" t="str">
        <f>IF(ISNA(VLOOKUP(P1761,'NEW XEQM.c'!E:F,2,0)),"--","PRESENT")</f>
        <v>--</v>
      </c>
      <c r="U1761"/>
      <c r="V1761">
        <f t="shared" si="395"/>
        <v>530</v>
      </c>
      <c r="W1761" s="75"/>
      <c r="X1761" s="54"/>
      <c r="Y1761" s="54"/>
      <c r="Z1761" s="22" t="str">
        <f t="shared" si="396"/>
        <v>"FBR"</v>
      </c>
      <c r="AA1761" s="22" t="str">
        <f t="shared" si="397"/>
        <v>FBR</v>
      </c>
      <c r="AB1761" s="1">
        <f t="shared" si="398"/>
        <v>1722</v>
      </c>
      <c r="AC1761" t="str">
        <f t="shared" si="399"/>
        <v>ITM_FBR</v>
      </c>
      <c r="AD1761" s="125" t="str">
        <f>IF(ISNA(VLOOKUP(AA1761,'XEQM Shortlist'!J:J,1,0)),"//","")</f>
        <v>//</v>
      </c>
      <c r="AF1761" s="88" t="str">
        <f t="shared" si="400"/>
        <v>FBR</v>
      </c>
      <c r="AG1761" t="b">
        <f t="shared" si="401"/>
        <v>1</v>
      </c>
    </row>
    <row r="1762" spans="1:33">
      <c r="A1762" s="45" t="str">
        <f t="shared" si="393"/>
        <v/>
      </c>
      <c r="B1762" s="44">
        <f t="shared" si="394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6" t="s">
        <v>2155</v>
      </c>
      <c r="Q1762" s="13"/>
      <c r="R1762"/>
      <c r="S1762" t="str">
        <f t="shared" ref="S1762:S1825" si="415">IF(E1762=F1762,"","NOT EQUAL")</f>
        <v/>
      </c>
      <c r="T1762" s="41" t="str">
        <f>IF(ISNA(VLOOKUP(P1762,'NEW XEQM.c'!E:F,2,0)),"--","PRESENT")</f>
        <v>--</v>
      </c>
      <c r="U1762"/>
      <c r="V1762">
        <f t="shared" si="395"/>
        <v>530</v>
      </c>
      <c r="W1762" s="75"/>
      <c r="X1762" s="54"/>
      <c r="Y1762" s="54"/>
      <c r="Z1762" s="22" t="str">
        <f t="shared" si="396"/>
        <v/>
      </c>
      <c r="AA1762" s="22" t="str">
        <f t="shared" si="397"/>
        <v/>
      </c>
      <c r="AB1762" s="1">
        <f t="shared" si="398"/>
        <v>1722.01</v>
      </c>
      <c r="AC1762" t="str">
        <f t="shared" si="399"/>
        <v/>
      </c>
      <c r="AD1762" s="125" t="str">
        <f>IF(ISNA(VLOOKUP(AA1762,'XEQM Shortlist'!J:J,1,0)),"//","")</f>
        <v/>
      </c>
      <c r="AF1762" s="88" t="str">
        <f t="shared" si="400"/>
        <v/>
      </c>
      <c r="AG1762" t="b">
        <f t="shared" si="401"/>
        <v>1</v>
      </c>
    </row>
    <row r="1763" spans="1:33" s="151" customFormat="1">
      <c r="A1763" s="45">
        <f t="shared" si="393"/>
        <v>1763</v>
      </c>
      <c r="B1763" s="44">
        <f t="shared" si="394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6" t="s">
        <v>3289</v>
      </c>
      <c r="Q1763" s="13"/>
      <c r="R1763"/>
      <c r="S1763" t="str">
        <f t="shared" si="415"/>
        <v>NOT EQUAL</v>
      </c>
      <c r="T1763" s="41" t="str">
        <f>IF(ISNA(VLOOKUP(P1763,'NEW XEQM.c'!E:F,2,0)),"--","PRESENT")</f>
        <v>--</v>
      </c>
      <c r="U1763"/>
      <c r="V1763">
        <f t="shared" si="395"/>
        <v>530</v>
      </c>
      <c r="W1763" s="146"/>
      <c r="X1763" s="150"/>
      <c r="Y1763" s="150"/>
      <c r="Z1763" s="22" t="str">
        <f t="shared" si="396"/>
        <v/>
      </c>
      <c r="AA1763" s="22" t="str">
        <f t="shared" si="397"/>
        <v/>
      </c>
      <c r="AB1763" s="1">
        <f t="shared" si="398"/>
        <v>1723</v>
      </c>
      <c r="AC1763" t="str">
        <f t="shared" si="399"/>
        <v>ITM_UNDO</v>
      </c>
      <c r="AD1763" s="125" t="str">
        <f>IF(ISNA(VLOOKUP(AA1763,'XEQM Shortlist'!J:J,1,0)),"//","")</f>
        <v/>
      </c>
      <c r="AE1763"/>
      <c r="AF1763" s="88" t="str">
        <f t="shared" si="400"/>
        <v/>
      </c>
      <c r="AG1763" t="b">
        <f t="shared" si="401"/>
        <v>1</v>
      </c>
    </row>
    <row r="1764" spans="1:33">
      <c r="A1764" s="45">
        <f t="shared" si="393"/>
        <v>1764</v>
      </c>
      <c r="B1764" s="44">
        <f t="shared" si="394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6" t="s">
        <v>989</v>
      </c>
      <c r="Q1764" s="13"/>
      <c r="R1764"/>
      <c r="S1764" t="str">
        <f t="shared" si="415"/>
        <v/>
      </c>
      <c r="T1764" s="41" t="str">
        <f>IF(ISNA(VLOOKUP(P1764,'NEW XEQM.c'!E:F,2,0)),"--","PRESENT")</f>
        <v>--</v>
      </c>
      <c r="U1764"/>
      <c r="V1764">
        <f t="shared" si="395"/>
        <v>530</v>
      </c>
      <c r="W1764" s="75"/>
      <c r="X1764" s="54"/>
      <c r="Y1764" s="54"/>
      <c r="Z1764" s="22" t="str">
        <f t="shared" si="396"/>
        <v/>
      </c>
      <c r="AA1764" s="22" t="str">
        <f t="shared" si="397"/>
        <v/>
      </c>
      <c r="AB1764" s="1">
        <f t="shared" si="398"/>
        <v>1724</v>
      </c>
      <c r="AC1764" t="str">
        <f t="shared" si="399"/>
        <v>ITM_PR</v>
      </c>
      <c r="AD1764" s="125" t="str">
        <f>IF(ISNA(VLOOKUP(AA1764,'XEQM Shortlist'!J:J,1,0)),"//","")</f>
        <v/>
      </c>
      <c r="AF1764" s="88" t="str">
        <f t="shared" si="400"/>
        <v/>
      </c>
      <c r="AG1764" t="b">
        <f t="shared" si="401"/>
        <v>1</v>
      </c>
    </row>
    <row r="1765" spans="1:33">
      <c r="A1765" s="45">
        <f t="shared" si="393"/>
        <v>1765</v>
      </c>
      <c r="B1765" s="44">
        <f t="shared" si="394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6" t="s">
        <v>2069</v>
      </c>
      <c r="Q1765" s="13"/>
      <c r="R1765"/>
      <c r="S1765" t="str">
        <f t="shared" si="415"/>
        <v/>
      </c>
      <c r="T1765" s="41" t="str">
        <f>IF(ISNA(VLOOKUP(P1765,'NEW XEQM.c'!E:F,2,0)),"--","PRESENT")</f>
        <v>--</v>
      </c>
      <c r="U1765"/>
      <c r="V1765">
        <f t="shared" si="395"/>
        <v>530</v>
      </c>
      <c r="W1765" s="75"/>
      <c r="X1765" s="54"/>
      <c r="Y1765" s="54"/>
      <c r="Z1765" s="22" t="str">
        <f t="shared" si="396"/>
        <v/>
      </c>
      <c r="AA1765" s="22" t="str">
        <f t="shared" si="397"/>
        <v/>
      </c>
      <c r="AB1765" s="1">
        <f t="shared" si="398"/>
        <v>1725</v>
      </c>
      <c r="AC1765" t="str">
        <f t="shared" si="399"/>
        <v>ITM_RS</v>
      </c>
      <c r="AD1765" s="125" t="str">
        <f>IF(ISNA(VLOOKUP(AA1765,'XEQM Shortlist'!J:J,1,0)),"//","")</f>
        <v/>
      </c>
      <c r="AF1765" s="88" t="str">
        <f t="shared" si="400"/>
        <v/>
      </c>
      <c r="AG1765" t="b">
        <f t="shared" si="401"/>
        <v>1</v>
      </c>
    </row>
    <row r="1766" spans="1:33" s="17" customFormat="1">
      <c r="A1766" s="45">
        <f t="shared" si="393"/>
        <v>1766</v>
      </c>
      <c r="B1766" s="44">
        <f t="shared" si="394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6" t="s">
        <v>4399</v>
      </c>
      <c r="Q1766" s="13"/>
      <c r="R1766"/>
      <c r="S1766" t="str">
        <f t="shared" si="415"/>
        <v/>
      </c>
      <c r="T1766" s="41" t="str">
        <f>IF(ISNA(VLOOKUP(P1766,'NEW XEQM.c'!E:F,2,0)),"--","PRESENT")</f>
        <v>--</v>
      </c>
      <c r="U1766"/>
      <c r="V1766">
        <f t="shared" si="395"/>
        <v>531</v>
      </c>
      <c r="W1766" s="88" t="s">
        <v>2155</v>
      </c>
      <c r="X1766" s="92" t="s">
        <v>2155</v>
      </c>
      <c r="Y1766" s="92" t="s">
        <v>2155</v>
      </c>
      <c r="Z1766" s="22" t="str">
        <f t="shared" si="396"/>
        <v>"K(M)"</v>
      </c>
      <c r="AA1766" s="22" t="str">
        <f t="shared" si="397"/>
        <v>K(M)</v>
      </c>
      <c r="AB1766" s="1">
        <f t="shared" si="398"/>
        <v>1726</v>
      </c>
      <c r="AC1766" t="str">
        <f t="shared" si="399"/>
        <v>ITM_Kk</v>
      </c>
      <c r="AD1766" s="125" t="str">
        <f>IF(ISNA(VLOOKUP(AA1766,'XEQM Shortlist'!J:J,1,0)),"//","")</f>
        <v>//</v>
      </c>
      <c r="AE1766"/>
      <c r="AF1766" s="88" t="str">
        <f t="shared" si="400"/>
        <v>K(M)</v>
      </c>
      <c r="AG1766" t="b">
        <f t="shared" si="401"/>
        <v>1</v>
      </c>
    </row>
    <row r="1767" spans="1:33" s="17" customFormat="1">
      <c r="A1767" s="45">
        <f t="shared" si="393"/>
        <v>1767</v>
      </c>
      <c r="B1767" s="44">
        <f t="shared" si="394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6" t="s">
        <v>4400</v>
      </c>
      <c r="Q1767" s="13"/>
      <c r="R1767"/>
      <c r="S1767" t="str">
        <f t="shared" si="415"/>
        <v/>
      </c>
      <c r="T1767" s="41" t="str">
        <f>IF(ISNA(VLOOKUP(P1767,'NEW XEQM.c'!E:F,2,0)),"--","PRESENT")</f>
        <v>--</v>
      </c>
      <c r="U1767"/>
      <c r="V1767">
        <f t="shared" si="395"/>
        <v>532</v>
      </c>
      <c r="W1767" s="88" t="s">
        <v>2155</v>
      </c>
      <c r="X1767" s="92" t="s">
        <v>2155</v>
      </c>
      <c r="Y1767" s="92" t="s">
        <v>2155</v>
      </c>
      <c r="Z1767" s="22" t="str">
        <f t="shared" si="396"/>
        <v>"E(M)"</v>
      </c>
      <c r="AA1767" s="22" t="str">
        <f t="shared" si="397"/>
        <v>E(M)</v>
      </c>
      <c r="AB1767" s="1">
        <f t="shared" si="398"/>
        <v>1727</v>
      </c>
      <c r="AC1767" t="str">
        <f t="shared" si="399"/>
        <v>ITM_Ek</v>
      </c>
      <c r="AD1767" s="125" t="str">
        <f>IF(ISNA(VLOOKUP(AA1767,'XEQM Shortlist'!J:J,1,0)),"//","")</f>
        <v>//</v>
      </c>
      <c r="AE1767"/>
      <c r="AF1767" s="88" t="str">
        <f t="shared" si="400"/>
        <v>E(M)</v>
      </c>
      <c r="AG1767" t="b">
        <f t="shared" si="401"/>
        <v>1</v>
      </c>
    </row>
    <row r="1768" spans="1:33" s="17" customFormat="1">
      <c r="A1768" s="45">
        <f t="shared" si="393"/>
        <v>1768</v>
      </c>
      <c r="B1768" s="44">
        <f t="shared" si="394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6" t="s">
        <v>4401</v>
      </c>
      <c r="Q1768" s="13"/>
      <c r="R1768"/>
      <c r="S1768" t="str">
        <f t="shared" si="415"/>
        <v/>
      </c>
      <c r="T1768" s="41" t="str">
        <f>IF(ISNA(VLOOKUP(P1768,'NEW XEQM.c'!E:F,2,0)),"--","PRESENT")</f>
        <v>--</v>
      </c>
      <c r="U1768"/>
      <c r="V1768">
        <f t="shared" si="395"/>
        <v>533</v>
      </c>
      <c r="W1768" s="88" t="s">
        <v>2155</v>
      </c>
      <c r="X1768" s="92" t="s">
        <v>2155</v>
      </c>
      <c r="Y1768" s="92" t="s">
        <v>2155</v>
      </c>
      <c r="Z1768" s="22" t="str">
        <f t="shared" si="396"/>
        <v>STD_PI "(N,M)"</v>
      </c>
      <c r="AA1768" s="22" t="str">
        <f t="shared" si="397"/>
        <v>PI(N,M)</v>
      </c>
      <c r="AB1768" s="1">
        <f t="shared" si="398"/>
        <v>1728</v>
      </c>
      <c r="AC1768" t="str">
        <f t="shared" si="399"/>
        <v>ITM_PInk</v>
      </c>
      <c r="AD1768" s="125" t="str">
        <f>IF(ISNA(VLOOKUP(AA1768,'XEQM Shortlist'!J:J,1,0)),"//","")</f>
        <v>//</v>
      </c>
      <c r="AE1768"/>
      <c r="AF1768" s="88" t="str">
        <f t="shared" si="400"/>
        <v>PI(N,M)</v>
      </c>
      <c r="AG1768" t="b">
        <f t="shared" si="401"/>
        <v>1</v>
      </c>
    </row>
    <row r="1769" spans="1:33">
      <c r="A1769" s="45">
        <f t="shared" si="393"/>
        <v>1769</v>
      </c>
      <c r="B1769" s="44">
        <f t="shared" si="394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6" t="s">
        <v>3086</v>
      </c>
      <c r="Q1769" s="13"/>
      <c r="R1769"/>
      <c r="S1769" t="str">
        <f t="shared" si="415"/>
        <v/>
      </c>
      <c r="T1769" s="41" t="str">
        <f>IF(ISNA(VLOOKUP(P1769,'NEW XEQM.c'!E:F,2,0)),"--","PRESENT")</f>
        <v>--</v>
      </c>
      <c r="U1769"/>
      <c r="V1769">
        <f t="shared" si="395"/>
        <v>533</v>
      </c>
      <c r="W1769" s="75"/>
      <c r="X1769" s="54"/>
      <c r="Y1769" s="54"/>
      <c r="Z1769" s="22" t="str">
        <f t="shared" si="396"/>
        <v/>
      </c>
      <c r="AA1769" s="22" t="str">
        <f t="shared" si="397"/>
        <v/>
      </c>
      <c r="AB1769" s="1">
        <f t="shared" si="398"/>
        <v>1729</v>
      </c>
      <c r="AC1769" t="str">
        <f t="shared" si="399"/>
        <v>ITM_USERMODE</v>
      </c>
      <c r="AD1769" s="125" t="str">
        <f>IF(ISNA(VLOOKUP(AA1769,'XEQM Shortlist'!J:J,1,0)),"//","")</f>
        <v/>
      </c>
      <c r="AF1769" s="88" t="str">
        <f t="shared" si="400"/>
        <v/>
      </c>
      <c r="AG1769" t="b">
        <f t="shared" si="401"/>
        <v>1</v>
      </c>
    </row>
    <row r="1770" spans="1:33">
      <c r="A1770" s="45">
        <f t="shared" si="393"/>
        <v>1770</v>
      </c>
      <c r="B1770" s="44">
        <f t="shared" si="394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6" t="s">
        <v>3087</v>
      </c>
      <c r="Q1770" s="13"/>
      <c r="R1770"/>
      <c r="S1770" t="str">
        <f t="shared" si="415"/>
        <v/>
      </c>
      <c r="T1770" s="41" t="str">
        <f>IF(ISNA(VLOOKUP(P1770,'NEW XEQM.c'!E:F,2,0)),"--","PRESENT")</f>
        <v>--</v>
      </c>
      <c r="U1770"/>
      <c r="V1770">
        <f t="shared" si="395"/>
        <v>533</v>
      </c>
      <c r="W1770" s="75"/>
      <c r="X1770" s="54"/>
      <c r="Y1770" s="54"/>
      <c r="Z1770" s="22" t="str">
        <f t="shared" si="396"/>
        <v/>
      </c>
      <c r="AA1770" s="22" t="str">
        <f t="shared" si="397"/>
        <v/>
      </c>
      <c r="AB1770" s="1">
        <f t="shared" si="398"/>
        <v>1730</v>
      </c>
      <c r="AC1770" t="str">
        <f t="shared" si="399"/>
        <v>ITM_CC</v>
      </c>
      <c r="AD1770" s="125" t="str">
        <f>IF(ISNA(VLOOKUP(AA1770,'XEQM Shortlist'!J:J,1,0)),"//","")</f>
        <v/>
      </c>
      <c r="AF1770" s="88" t="str">
        <f t="shared" si="400"/>
        <v/>
      </c>
      <c r="AG1770" t="b">
        <f t="shared" si="401"/>
        <v>1</v>
      </c>
    </row>
    <row r="1771" spans="1:33">
      <c r="A1771" s="45">
        <f t="shared" si="393"/>
        <v>1771</v>
      </c>
      <c r="B1771" s="44">
        <f t="shared" si="394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6" t="s">
        <v>3290</v>
      </c>
      <c r="Q1771" s="13"/>
      <c r="R1771"/>
      <c r="S1771" t="str">
        <f t="shared" si="415"/>
        <v>NOT EQUAL</v>
      </c>
      <c r="T1771" s="41" t="str">
        <f>IF(ISNA(VLOOKUP(P1771,'NEW XEQM.c'!E:F,2,0)),"--","PRESENT")</f>
        <v>--</v>
      </c>
      <c r="U1771"/>
      <c r="V1771">
        <f t="shared" si="395"/>
        <v>533</v>
      </c>
      <c r="W1771" s="75"/>
      <c r="X1771" s="54"/>
      <c r="Y1771" s="54"/>
      <c r="Z1771" s="22" t="str">
        <f t="shared" si="396"/>
        <v/>
      </c>
      <c r="AA1771" s="22" t="str">
        <f t="shared" si="397"/>
        <v/>
      </c>
      <c r="AB1771" s="1">
        <f t="shared" si="398"/>
        <v>1731</v>
      </c>
      <c r="AC1771" t="str">
        <f t="shared" si="399"/>
        <v>ITM_SHIFTf</v>
      </c>
      <c r="AD1771" s="125" t="str">
        <f>IF(ISNA(VLOOKUP(AA1771,'XEQM Shortlist'!J:J,1,0)),"//","")</f>
        <v/>
      </c>
      <c r="AF1771" s="88" t="str">
        <f t="shared" si="400"/>
        <v/>
      </c>
      <c r="AG1771" t="b">
        <f t="shared" si="401"/>
        <v>1</v>
      </c>
    </row>
    <row r="1772" spans="1:33">
      <c r="A1772" s="45">
        <f t="shared" si="393"/>
        <v>1772</v>
      </c>
      <c r="B1772" s="44">
        <f t="shared" si="394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6" t="s">
        <v>3291</v>
      </c>
      <c r="Q1772" s="13"/>
      <c r="R1772"/>
      <c r="S1772" t="str">
        <f t="shared" si="415"/>
        <v>NOT EQUAL</v>
      </c>
      <c r="T1772" s="41" t="str">
        <f>IF(ISNA(VLOOKUP(P1772,'NEW XEQM.c'!E:F,2,0)),"--","PRESENT")</f>
        <v>--</v>
      </c>
      <c r="U1772"/>
      <c r="V1772">
        <f t="shared" si="395"/>
        <v>533</v>
      </c>
      <c r="W1772" s="75"/>
      <c r="X1772" s="54"/>
      <c r="Y1772" s="54"/>
      <c r="Z1772" s="22" t="str">
        <f t="shared" si="396"/>
        <v/>
      </c>
      <c r="AA1772" s="22" t="str">
        <f t="shared" si="397"/>
        <v/>
      </c>
      <c r="AB1772" s="1">
        <f t="shared" si="398"/>
        <v>1732</v>
      </c>
      <c r="AC1772" t="str">
        <f t="shared" si="399"/>
        <v>ITM_SHIFTg</v>
      </c>
      <c r="AD1772" s="125" t="str">
        <f>IF(ISNA(VLOOKUP(AA1772,'XEQM Shortlist'!J:J,1,0)),"//","")</f>
        <v/>
      </c>
      <c r="AF1772" s="88" t="str">
        <f t="shared" si="400"/>
        <v/>
      </c>
      <c r="AG1772" t="b">
        <f t="shared" si="401"/>
        <v>1</v>
      </c>
    </row>
    <row r="1773" spans="1:33">
      <c r="A1773" s="45">
        <f t="shared" si="393"/>
        <v>1773</v>
      </c>
      <c r="B1773" s="44">
        <f t="shared" si="394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6" t="s">
        <v>3292</v>
      </c>
      <c r="Q1773" s="13"/>
      <c r="R1773"/>
      <c r="S1773" t="str">
        <f t="shared" si="415"/>
        <v>NOT EQUAL</v>
      </c>
      <c r="T1773" s="41" t="str">
        <f>IF(ISNA(VLOOKUP(P1773,'NEW XEQM.c'!E:F,2,0)),"--","PRESENT")</f>
        <v>--</v>
      </c>
      <c r="U1773"/>
      <c r="V1773">
        <f t="shared" si="395"/>
        <v>533</v>
      </c>
      <c r="W1773" s="75"/>
      <c r="X1773" s="54"/>
      <c r="Y1773" s="54"/>
      <c r="Z1773" s="22" t="str">
        <f t="shared" si="396"/>
        <v/>
      </c>
      <c r="AA1773" s="22" t="str">
        <f t="shared" si="397"/>
        <v/>
      </c>
      <c r="AB1773" s="1">
        <f t="shared" si="398"/>
        <v>1733</v>
      </c>
      <c r="AC1773" t="str">
        <f t="shared" si="399"/>
        <v>ITM_UP1</v>
      </c>
      <c r="AD1773" s="125" t="str">
        <f>IF(ISNA(VLOOKUP(AA1773,'XEQM Shortlist'!J:J,1,0)),"//","")</f>
        <v/>
      </c>
      <c r="AF1773" s="88" t="str">
        <f t="shared" si="400"/>
        <v/>
      </c>
      <c r="AG1773" t="b">
        <f t="shared" si="401"/>
        <v>1</v>
      </c>
    </row>
    <row r="1774" spans="1:33">
      <c r="A1774" s="45">
        <f t="shared" si="393"/>
        <v>1774</v>
      </c>
      <c r="B1774" s="44">
        <f t="shared" si="394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6" t="s">
        <v>3293</v>
      </c>
      <c r="Q1774" s="13"/>
      <c r="R1774"/>
      <c r="S1774" t="str">
        <f t="shared" si="415"/>
        <v>NOT EQUAL</v>
      </c>
      <c r="T1774" s="41" t="str">
        <f>IF(ISNA(VLOOKUP(P1774,'NEW XEQM.c'!E:F,2,0)),"--","PRESENT")</f>
        <v>--</v>
      </c>
      <c r="U1774"/>
      <c r="V1774">
        <f t="shared" si="395"/>
        <v>533</v>
      </c>
      <c r="W1774" s="75"/>
      <c r="X1774" s="54"/>
      <c r="Y1774" s="54"/>
      <c r="Z1774" s="22" t="str">
        <f t="shared" si="396"/>
        <v/>
      </c>
      <c r="AA1774" s="22" t="str">
        <f t="shared" si="397"/>
        <v/>
      </c>
      <c r="AB1774" s="1">
        <f t="shared" si="398"/>
        <v>1734</v>
      </c>
      <c r="AC1774" t="str">
        <f t="shared" si="399"/>
        <v>ITM_BST</v>
      </c>
      <c r="AD1774" s="125" t="str">
        <f>IF(ISNA(VLOOKUP(AA1774,'XEQM Shortlist'!J:J,1,0)),"//","")</f>
        <v/>
      </c>
      <c r="AF1774" s="88" t="str">
        <f t="shared" si="400"/>
        <v/>
      </c>
      <c r="AG1774" t="b">
        <f t="shared" si="401"/>
        <v>1</v>
      </c>
    </row>
    <row r="1775" spans="1:33">
      <c r="A1775" s="45">
        <f t="shared" si="393"/>
        <v>1775</v>
      </c>
      <c r="B1775" s="44">
        <f t="shared" si="394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6" t="s">
        <v>3294</v>
      </c>
      <c r="Q1775" s="13"/>
      <c r="R1775"/>
      <c r="S1775" t="str">
        <f t="shared" si="415"/>
        <v>NOT EQUAL</v>
      </c>
      <c r="T1775" s="41" t="str">
        <f>IF(ISNA(VLOOKUP(P1775,'NEW XEQM.c'!E:F,2,0)),"--","PRESENT")</f>
        <v>--</v>
      </c>
      <c r="U1775"/>
      <c r="V1775">
        <f t="shared" si="395"/>
        <v>533</v>
      </c>
      <c r="W1775" s="75"/>
      <c r="X1775" s="54"/>
      <c r="Y1775" s="54"/>
      <c r="Z1775" s="22" t="str">
        <f t="shared" si="396"/>
        <v/>
      </c>
      <c r="AA1775" s="22" t="str">
        <f t="shared" si="397"/>
        <v/>
      </c>
      <c r="AB1775" s="1">
        <f t="shared" si="398"/>
        <v>1735</v>
      </c>
      <c r="AC1775" t="str">
        <f t="shared" si="399"/>
        <v>ITM_DOWN1</v>
      </c>
      <c r="AD1775" s="125" t="str">
        <f>IF(ISNA(VLOOKUP(AA1775,'XEQM Shortlist'!J:J,1,0)),"//","")</f>
        <v/>
      </c>
      <c r="AF1775" s="88" t="str">
        <f t="shared" si="400"/>
        <v/>
      </c>
      <c r="AG1775" t="b">
        <f t="shared" si="401"/>
        <v>1</v>
      </c>
    </row>
    <row r="1776" spans="1:33">
      <c r="A1776" s="45">
        <f t="shared" si="393"/>
        <v>1776</v>
      </c>
      <c r="B1776" s="44">
        <f t="shared" si="394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3" t="s">
        <v>4672</v>
      </c>
      <c r="N1776" s="52" t="s">
        <v>2155</v>
      </c>
      <c r="O1776" s="52"/>
      <c r="P1776" s="256" t="s">
        <v>3295</v>
      </c>
      <c r="Q1776" s="13"/>
      <c r="R1776"/>
      <c r="S1776" t="str">
        <f t="shared" si="415"/>
        <v>NOT EQUAL</v>
      </c>
      <c r="T1776" s="41" t="str">
        <f>IF(ISNA(VLOOKUP(P1776,'NEW XEQM.c'!E:F,2,0)),"--","PRESENT")</f>
        <v>--</v>
      </c>
      <c r="U1776"/>
      <c r="V1776">
        <f t="shared" si="395"/>
        <v>533</v>
      </c>
      <c r="W1776" s="75"/>
      <c r="X1776" s="54"/>
      <c r="Y1776" s="54"/>
      <c r="Z1776" s="22" t="str">
        <f t="shared" si="396"/>
        <v/>
      </c>
      <c r="AA1776" s="22" t="str">
        <f t="shared" si="397"/>
        <v/>
      </c>
      <c r="AB1776" s="1">
        <f t="shared" si="398"/>
        <v>1736</v>
      </c>
      <c r="AC1776" t="str">
        <f t="shared" si="399"/>
        <v>ITM_SST</v>
      </c>
      <c r="AD1776" s="125" t="str">
        <f>IF(ISNA(VLOOKUP(AA1776,'XEQM Shortlist'!J:J,1,0)),"//","")</f>
        <v/>
      </c>
      <c r="AF1776" s="88" t="str">
        <f t="shared" si="400"/>
        <v/>
      </c>
      <c r="AG1776" t="b">
        <f t="shared" si="401"/>
        <v>1</v>
      </c>
    </row>
    <row r="1777" spans="1:33">
      <c r="A1777" s="45">
        <f t="shared" si="393"/>
        <v>1777</v>
      </c>
      <c r="B1777" s="44">
        <f t="shared" si="394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6" t="s">
        <v>3296</v>
      </c>
      <c r="Q1777" s="13"/>
      <c r="R1777"/>
      <c r="S1777" t="str">
        <f t="shared" si="415"/>
        <v/>
      </c>
      <c r="T1777" s="41" t="str">
        <f>IF(ISNA(VLOOKUP(P1777,'NEW XEQM.c'!E:F,2,0)),"--","PRESENT")</f>
        <v>PRESENT</v>
      </c>
      <c r="U1777"/>
      <c r="V1777">
        <f t="shared" si="395"/>
        <v>534</v>
      </c>
      <c r="W1777" s="75"/>
      <c r="X1777" s="54" t="s">
        <v>2500</v>
      </c>
      <c r="Y1777" s="54"/>
      <c r="Z1777" s="22" t="str">
        <f t="shared" si="396"/>
        <v>"EXIT"</v>
      </c>
      <c r="AA1777" s="22" t="str">
        <f t="shared" si="397"/>
        <v>EXIT</v>
      </c>
      <c r="AB1777" s="1">
        <f t="shared" si="398"/>
        <v>1737</v>
      </c>
      <c r="AC1777" t="str">
        <f t="shared" si="399"/>
        <v>ITM_EXIT1</v>
      </c>
      <c r="AD1777" s="125" t="str">
        <f>IF(ISNA(VLOOKUP(AA1777,'XEQM Shortlist'!J:J,1,0)),"//","")</f>
        <v/>
      </c>
      <c r="AF1777" s="88" t="str">
        <f t="shared" si="400"/>
        <v>EXIT</v>
      </c>
      <c r="AG1777" t="b">
        <f t="shared" si="401"/>
        <v>1</v>
      </c>
    </row>
    <row r="1778" spans="1:33">
      <c r="A1778" s="45">
        <f t="shared" si="393"/>
        <v>1778</v>
      </c>
      <c r="B1778" s="44">
        <f t="shared" si="394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6" t="s">
        <v>3297</v>
      </c>
      <c r="Q1778" s="13"/>
      <c r="R1778"/>
      <c r="S1778" t="str">
        <f t="shared" si="415"/>
        <v>NOT EQUAL</v>
      </c>
      <c r="T1778" s="41" t="str">
        <f>IF(ISNA(VLOOKUP(P1778,'NEW XEQM.c'!E:F,2,0)),"--","PRESENT")</f>
        <v>--</v>
      </c>
      <c r="U1778"/>
      <c r="V1778">
        <f t="shared" si="395"/>
        <v>534</v>
      </c>
      <c r="W1778" s="75"/>
      <c r="X1778" s="76"/>
      <c r="Y1778" s="77"/>
      <c r="Z1778" s="22" t="str">
        <f t="shared" si="396"/>
        <v/>
      </c>
      <c r="AA1778" s="22" t="str">
        <f t="shared" si="397"/>
        <v/>
      </c>
      <c r="AB1778" s="1">
        <f t="shared" si="398"/>
        <v>1738</v>
      </c>
      <c r="AC1778" t="str">
        <f t="shared" si="399"/>
        <v>ITM_BACKSPACE</v>
      </c>
      <c r="AD1778" s="125" t="str">
        <f>IF(ISNA(VLOOKUP(AA1778,'XEQM Shortlist'!J:J,1,0)),"//","")</f>
        <v/>
      </c>
      <c r="AF1778" s="88" t="str">
        <f t="shared" si="400"/>
        <v/>
      </c>
      <c r="AG1778" t="b">
        <f t="shared" si="401"/>
        <v>1</v>
      </c>
    </row>
    <row r="1779" spans="1:33" s="17" customFormat="1">
      <c r="A1779" s="45">
        <f t="shared" si="393"/>
        <v>1779</v>
      </c>
      <c r="B1779" s="44">
        <f t="shared" si="394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5"/>
        <v/>
      </c>
      <c r="T1779" s="41" t="str">
        <f>IF(ISNA(VLOOKUP(P1779,'NEW XEQM.c'!E:F,2,0)),"--","PRESENT")</f>
        <v>--</v>
      </c>
      <c r="U1779"/>
      <c r="V1779">
        <f t="shared" si="395"/>
        <v>534</v>
      </c>
      <c r="W1779" s="88" t="s">
        <v>2155</v>
      </c>
      <c r="X1779" s="92" t="s">
        <v>2155</v>
      </c>
      <c r="Y1779" s="92" t="s">
        <v>2155</v>
      </c>
      <c r="Z1779" s="22" t="str">
        <f t="shared" si="396"/>
        <v/>
      </c>
      <c r="AA1779" s="22" t="str">
        <f t="shared" si="397"/>
        <v/>
      </c>
      <c r="AB1779" s="1">
        <f t="shared" si="398"/>
        <v>1739</v>
      </c>
      <c r="AC1779" t="str">
        <f t="shared" si="399"/>
        <v>ITM_1739</v>
      </c>
      <c r="AD1779" s="125" t="str">
        <f>IF(ISNA(VLOOKUP(AA1779,'XEQM Shortlist'!J:J,1,0)),"//","")</f>
        <v/>
      </c>
      <c r="AE1779"/>
      <c r="AF1779" s="88" t="str">
        <f t="shared" si="400"/>
        <v/>
      </c>
      <c r="AG1779" t="b">
        <f t="shared" si="401"/>
        <v>1</v>
      </c>
    </row>
    <row r="1780" spans="1:33">
      <c r="A1780" s="45">
        <f t="shared" si="393"/>
        <v>1780</v>
      </c>
      <c r="B1780" s="44">
        <f t="shared" si="394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3" t="s">
        <v>4670</v>
      </c>
      <c r="N1780" s="52" t="s">
        <v>2155</v>
      </c>
      <c r="O1780" s="52"/>
      <c r="P1780" s="256" t="s">
        <v>990</v>
      </c>
      <c r="Q1780" s="13"/>
      <c r="R1780"/>
      <c r="S1780" t="str">
        <f t="shared" si="415"/>
        <v/>
      </c>
      <c r="T1780" s="41" t="str">
        <f>IF(ISNA(VLOOKUP(P1780,'NEW XEQM.c'!E:F,2,0)),"--","PRESENT")</f>
        <v>PRESENT</v>
      </c>
      <c r="U1780"/>
      <c r="V1780">
        <f t="shared" si="395"/>
        <v>535</v>
      </c>
      <c r="W1780" s="75" t="s">
        <v>2155</v>
      </c>
      <c r="X1780" s="54" t="s">
        <v>2155</v>
      </c>
      <c r="Y1780" s="54" t="s">
        <v>2591</v>
      </c>
      <c r="Z1780" s="22" t="str">
        <f t="shared" si="396"/>
        <v/>
      </c>
      <c r="AA1780" s="22" t="str">
        <f t="shared" si="397"/>
        <v>ALPHA</v>
      </c>
      <c r="AB1780" s="1">
        <f t="shared" si="398"/>
        <v>1740</v>
      </c>
      <c r="AC1780" t="str">
        <f t="shared" si="399"/>
        <v>ITM_AIM</v>
      </c>
      <c r="AD1780" s="125" t="str">
        <f>IF(ISNA(VLOOKUP(AA1780,'XEQM Shortlist'!J:J,1,0)),"//","")</f>
        <v/>
      </c>
      <c r="AF1780" s="88" t="str">
        <f t="shared" si="400"/>
        <v/>
      </c>
      <c r="AG1780" t="b">
        <f t="shared" si="401"/>
        <v>0</v>
      </c>
    </row>
    <row r="1781" spans="1:33">
      <c r="A1781" s="45">
        <f t="shared" si="393"/>
        <v>1781</v>
      </c>
      <c r="B1781" s="44">
        <f t="shared" si="394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5" t="s">
        <v>3298</v>
      </c>
      <c r="Q1781" s="13"/>
      <c r="R1781"/>
      <c r="S1781" t="str">
        <f t="shared" si="415"/>
        <v/>
      </c>
      <c r="T1781" s="41" t="str">
        <f>IF(ISNA(VLOOKUP(P1781,'NEW XEQM.c'!E:F,2,0)),"--","PRESENT")</f>
        <v>PRESENT</v>
      </c>
      <c r="U1781"/>
      <c r="V1781">
        <f t="shared" si="395"/>
        <v>536</v>
      </c>
      <c r="W1781" s="75"/>
      <c r="X1781" s="54" t="s">
        <v>2500</v>
      </c>
      <c r="Y1781" s="54" t="s">
        <v>3815</v>
      </c>
      <c r="Z1781" s="22" t="str">
        <f t="shared" si="396"/>
        <v>".D"</v>
      </c>
      <c r="AA1781" s="22" t="str">
        <f t="shared" si="397"/>
        <v>DOTD</v>
      </c>
      <c r="AB1781" s="1">
        <f t="shared" si="398"/>
        <v>1741</v>
      </c>
      <c r="AC1781" t="str">
        <f t="shared" si="399"/>
        <v>ITM_dotD</v>
      </c>
      <c r="AD1781" s="125" t="str">
        <f>IF(ISNA(VLOOKUP(AA1781,'XEQM Shortlist'!J:J,1,0)),"//","")</f>
        <v/>
      </c>
      <c r="AF1781" s="88" t="str">
        <f t="shared" si="400"/>
        <v>.D</v>
      </c>
      <c r="AG1781" t="b">
        <f t="shared" si="401"/>
        <v>0</v>
      </c>
    </row>
    <row r="1782" spans="1:33">
      <c r="A1782" s="45">
        <f t="shared" si="393"/>
        <v>1782</v>
      </c>
      <c r="B1782" s="44">
        <f t="shared" si="394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6" t="s">
        <v>2073</v>
      </c>
      <c r="Q1782" s="13"/>
      <c r="R1782"/>
      <c r="S1782" t="str">
        <f t="shared" si="415"/>
        <v/>
      </c>
      <c r="T1782" s="41" t="str">
        <f>IF(ISNA(VLOOKUP(P1782,'NEW XEQM.c'!E:F,2,0)),"--","PRESENT")</f>
        <v>--</v>
      </c>
      <c r="U1782"/>
      <c r="V1782">
        <f t="shared" si="395"/>
        <v>537</v>
      </c>
      <c r="W1782" s="75" t="s">
        <v>2155</v>
      </c>
      <c r="X1782" s="54" t="s">
        <v>2155</v>
      </c>
      <c r="Y1782" s="54" t="s">
        <v>2155</v>
      </c>
      <c r="Z1782" s="22" t="str">
        <f t="shared" si="396"/>
        <v>"SHOW"</v>
      </c>
      <c r="AA1782" s="22" t="str">
        <f t="shared" si="397"/>
        <v>SHOW</v>
      </c>
      <c r="AB1782" s="1">
        <f t="shared" si="398"/>
        <v>1742</v>
      </c>
      <c r="AC1782" t="str">
        <f t="shared" si="399"/>
        <v>ITM_SHOW</v>
      </c>
      <c r="AD1782" s="125" t="str">
        <f>IF(ISNA(VLOOKUP(AA1782,'XEQM Shortlist'!J:J,1,0)),"//","")</f>
        <v>//</v>
      </c>
      <c r="AF1782" s="88" t="str">
        <f t="shared" si="400"/>
        <v>SHOW</v>
      </c>
      <c r="AG1782" t="b">
        <f t="shared" si="401"/>
        <v>1</v>
      </c>
    </row>
    <row r="1783" spans="1:33">
      <c r="A1783" s="45">
        <f t="shared" si="393"/>
        <v>1783</v>
      </c>
      <c r="B1783" s="44">
        <f t="shared" si="394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6" t="s">
        <v>2074</v>
      </c>
      <c r="Q1783" s="13"/>
      <c r="R1783"/>
      <c r="S1783" t="str">
        <f t="shared" si="415"/>
        <v/>
      </c>
      <c r="T1783" s="41" t="str">
        <f>IF(ISNA(VLOOKUP(P1783,'NEW XEQM.c'!E:F,2,0)),"--","PRESENT")</f>
        <v>--</v>
      </c>
      <c r="U1783"/>
      <c r="V1783">
        <f t="shared" si="395"/>
        <v>538</v>
      </c>
      <c r="W1783" s="75" t="s">
        <v>2155</v>
      </c>
      <c r="X1783" s="54" t="s">
        <v>2155</v>
      </c>
      <c r="Y1783" s="54" t="s">
        <v>2155</v>
      </c>
      <c r="Z1783" s="22" t="str">
        <f t="shared" si="396"/>
        <v>"SYSTEM"</v>
      </c>
      <c r="AA1783" s="22" t="str">
        <f t="shared" si="397"/>
        <v>SYSTEM</v>
      </c>
      <c r="AB1783" s="1">
        <f t="shared" si="398"/>
        <v>1743</v>
      </c>
      <c r="AC1783" t="str">
        <f t="shared" si="399"/>
        <v>ITM_SYSTEM</v>
      </c>
      <c r="AD1783" s="125" t="str">
        <f>IF(ISNA(VLOOKUP(AA1783,'XEQM Shortlist'!J:J,1,0)),"//","")</f>
        <v>//</v>
      </c>
      <c r="AF1783" s="88" t="str">
        <f t="shared" si="400"/>
        <v>SYSTEM</v>
      </c>
      <c r="AG1783" t="b">
        <f t="shared" si="401"/>
        <v>1</v>
      </c>
    </row>
    <row r="1784" spans="1:33">
      <c r="A1784" s="2">
        <f t="shared" si="393"/>
        <v>1784</v>
      </c>
      <c r="B1784">
        <f t="shared" si="394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5"/>
        <v/>
      </c>
      <c r="T1784" t="str">
        <f>IF(ISNA(VLOOKUP(P1784,'NEW XEQM.c'!E:F,2,0)),"--","PRESENT")</f>
        <v>--</v>
      </c>
      <c r="U1784"/>
      <c r="V1784">
        <f t="shared" si="395"/>
        <v>538</v>
      </c>
      <c r="W1784" s="2" t="s">
        <v>2155</v>
      </c>
      <c r="X1784" s="96" t="s">
        <v>2155</v>
      </c>
      <c r="Y1784" s="96" t="s">
        <v>2155</v>
      </c>
      <c r="Z1784" s="22" t="str">
        <f t="shared" si="396"/>
        <v/>
      </c>
      <c r="AA1784" s="22" t="str">
        <f t="shared" si="397"/>
        <v/>
      </c>
      <c r="AB1784" s="1">
        <f t="shared" si="398"/>
        <v>1744</v>
      </c>
      <c r="AC1784" t="str">
        <f t="shared" si="399"/>
        <v>ITM_1744</v>
      </c>
      <c r="AD1784" s="96" t="str">
        <f>IF(ISNA(VLOOKUP(AA1784,'XEQM Shortlist'!J:J,1,0)),"//","")</f>
        <v/>
      </c>
      <c r="AF1784" s="2" t="str">
        <f t="shared" si="400"/>
        <v/>
      </c>
      <c r="AG1784" t="b">
        <f t="shared" si="401"/>
        <v>1</v>
      </c>
    </row>
    <row r="1785" spans="1:33">
      <c r="A1785" s="45">
        <f t="shared" si="393"/>
        <v>1785</v>
      </c>
      <c r="B1785" s="44">
        <f t="shared" si="394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6" t="s">
        <v>2075</v>
      </c>
      <c r="Q1785" s="13"/>
      <c r="R1785"/>
      <c r="S1785" t="str">
        <f t="shared" si="415"/>
        <v/>
      </c>
      <c r="T1785" s="41" t="str">
        <f>IF(ISNA(VLOOKUP(P1785,'NEW XEQM.c'!E:F,2,0)),"--","PRESENT")</f>
        <v>--</v>
      </c>
      <c r="U1785"/>
      <c r="V1785">
        <f t="shared" si="395"/>
        <v>538</v>
      </c>
      <c r="W1785" s="75" t="s">
        <v>2155</v>
      </c>
      <c r="X1785" s="54" t="s">
        <v>2494</v>
      </c>
      <c r="Y1785" s="54" t="s">
        <v>2155</v>
      </c>
      <c r="Z1785" s="22" t="str">
        <f t="shared" si="396"/>
        <v/>
      </c>
      <c r="AA1785" s="22" t="str">
        <f t="shared" si="397"/>
        <v/>
      </c>
      <c r="AB1785" s="1">
        <f t="shared" si="398"/>
        <v>1745</v>
      </c>
      <c r="AC1785" t="str">
        <f t="shared" si="399"/>
        <v>ITM_VANGLE</v>
      </c>
      <c r="AD1785" s="125" t="str">
        <f>IF(ISNA(VLOOKUP(AA1785,'XEQM Shortlist'!J:J,1,0)),"//","")</f>
        <v/>
      </c>
      <c r="AF1785" s="88" t="str">
        <f t="shared" si="400"/>
        <v/>
      </c>
      <c r="AG1785" t="b">
        <f t="shared" si="401"/>
        <v>1</v>
      </c>
    </row>
    <row r="1786" spans="1:33">
      <c r="A1786" s="45">
        <f t="shared" si="393"/>
        <v>1786</v>
      </c>
      <c r="B1786" s="44">
        <f t="shared" si="394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6" t="s">
        <v>2080</v>
      </c>
      <c r="Q1786" s="13"/>
      <c r="R1786"/>
      <c r="S1786" t="str">
        <f t="shared" si="415"/>
        <v/>
      </c>
      <c r="T1786" s="41" t="str">
        <f>IF(ISNA(VLOOKUP(P1786,'NEW XEQM.c'!E:F,2,0)),"--","PRESENT")</f>
        <v>--</v>
      </c>
      <c r="U1786"/>
      <c r="V1786">
        <f t="shared" si="395"/>
        <v>539</v>
      </c>
      <c r="W1786" s="75" t="s">
        <v>2558</v>
      </c>
      <c r="X1786" s="54" t="s">
        <v>2155</v>
      </c>
      <c r="Y1786" s="54" t="s">
        <v>2504</v>
      </c>
      <c r="Z1786" s="22" t="str">
        <f t="shared" si="396"/>
        <v>STD_X_BAR STD_SUB_H</v>
      </c>
      <c r="AA1786" s="22" t="str">
        <f t="shared" si="397"/>
        <v>X_HARM</v>
      </c>
      <c r="AB1786" s="1">
        <f t="shared" si="398"/>
        <v>1746</v>
      </c>
      <c r="AC1786" t="str">
        <f t="shared" si="399"/>
        <v>ITM_XH</v>
      </c>
      <c r="AD1786" s="125" t="str">
        <f>IF(ISNA(VLOOKUP(AA1786,'XEQM Shortlist'!J:J,1,0)),"//","")</f>
        <v>//</v>
      </c>
      <c r="AF1786" s="88" t="str">
        <f t="shared" si="400"/>
        <v>X_H</v>
      </c>
      <c r="AG1786" t="b">
        <f t="shared" si="401"/>
        <v>0</v>
      </c>
    </row>
    <row r="1787" spans="1:33">
      <c r="A1787" s="45">
        <f t="shared" si="393"/>
        <v>1787</v>
      </c>
      <c r="B1787" s="44">
        <f t="shared" si="394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6" t="s">
        <v>2081</v>
      </c>
      <c r="Q1787" s="13"/>
      <c r="R1787"/>
      <c r="S1787" t="str">
        <f t="shared" si="415"/>
        <v/>
      </c>
      <c r="T1787" s="41" t="str">
        <f>IF(ISNA(VLOOKUP(P1787,'NEW XEQM.c'!E:F,2,0)),"--","PRESENT")</f>
        <v>--</v>
      </c>
      <c r="U1787"/>
      <c r="V1787">
        <f t="shared" si="395"/>
        <v>540</v>
      </c>
      <c r="W1787" s="75" t="s">
        <v>2558</v>
      </c>
      <c r="X1787" s="54" t="s">
        <v>2155</v>
      </c>
      <c r="Y1787" s="54" t="s">
        <v>2505</v>
      </c>
      <c r="Z1787" s="22" t="str">
        <f t="shared" si="396"/>
        <v>STD_X_BAR STD_SUB_R STD_SUB_M STD_SUB_S</v>
      </c>
      <c r="AA1787" s="22" t="str">
        <f t="shared" si="397"/>
        <v>X_RMS</v>
      </c>
      <c r="AB1787" s="1">
        <f t="shared" si="398"/>
        <v>1747</v>
      </c>
      <c r="AC1787" t="str">
        <f t="shared" si="399"/>
        <v>ITM_XRMS</v>
      </c>
      <c r="AD1787" s="125" t="str">
        <f>IF(ISNA(VLOOKUP(AA1787,'XEQM Shortlist'!J:J,1,0)),"//","")</f>
        <v>//</v>
      </c>
      <c r="AF1787" s="88" t="str">
        <f t="shared" si="400"/>
        <v>X_RMS</v>
      </c>
      <c r="AG1787" t="b">
        <f t="shared" si="401"/>
        <v>1</v>
      </c>
    </row>
    <row r="1788" spans="1:33">
      <c r="A1788" s="45">
        <f t="shared" si="393"/>
        <v>1788</v>
      </c>
      <c r="B1788" s="44">
        <f t="shared" si="394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9" t="s">
        <v>2093</v>
      </c>
      <c r="Q1788" s="13"/>
      <c r="R1788"/>
      <c r="S1788" t="str">
        <f t="shared" si="415"/>
        <v/>
      </c>
      <c r="T1788" s="41" t="str">
        <f>IF(ISNA(VLOOKUP(P1788,'NEW XEQM.c'!E:F,2,0)),"--","PRESENT")</f>
        <v>--</v>
      </c>
      <c r="U1788"/>
      <c r="V1788">
        <f t="shared" si="395"/>
        <v>540</v>
      </c>
      <c r="W1788" s="75" t="s">
        <v>2155</v>
      </c>
      <c r="X1788" s="54" t="s">
        <v>2494</v>
      </c>
      <c r="Y1788" s="54" t="s">
        <v>2155</v>
      </c>
      <c r="Z1788" s="22" t="str">
        <f t="shared" si="396"/>
        <v/>
      </c>
      <c r="AA1788" s="22" t="str">
        <f t="shared" si="397"/>
        <v/>
      </c>
      <c r="AB1788" s="1">
        <f t="shared" si="398"/>
        <v>1748</v>
      </c>
      <c r="AC1788" t="str">
        <f t="shared" si="399"/>
        <v>ITM_ACOS</v>
      </c>
      <c r="AD1788" s="125" t="str">
        <f>IF(ISNA(VLOOKUP(AA1788,'XEQM Shortlist'!J:J,1,0)),"//","")</f>
        <v/>
      </c>
      <c r="AF1788" s="88" t="str">
        <f t="shared" si="400"/>
        <v/>
      </c>
      <c r="AG1788" t="b">
        <f t="shared" si="401"/>
        <v>1</v>
      </c>
    </row>
    <row r="1789" spans="1:33">
      <c r="A1789" s="45">
        <f t="shared" ref="A1789:A1852" si="416">IF(B1789=INT(B1789),ROW(),"")</f>
        <v>1789</v>
      </c>
      <c r="B1789" s="44">
        <f t="shared" ref="B1789:B1852" si="417">IF(AND(MID(C1789,2,1)&lt;&gt;"/",MID(C1789,1,1)="/"),INT(B1788)+1,B1788+0.01)</f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9" t="s">
        <v>2094</v>
      </c>
      <c r="Q1789" s="13"/>
      <c r="R1789"/>
      <c r="S1789" t="str">
        <f t="shared" si="415"/>
        <v/>
      </c>
      <c r="T1789" s="41" t="str">
        <f>IF(ISNA(VLOOKUP(P1789,'NEW XEQM.c'!E:F,2,0)),"--","PRESENT")</f>
        <v>--</v>
      </c>
      <c r="U1789"/>
      <c r="V1789">
        <f t="shared" ref="V1789:V1834" si="418">IF(AA1789&lt;&gt;"",V1788+1,V1788)</f>
        <v>540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19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0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1">B1789</f>
        <v>1749</v>
      </c>
      <c r="AC1789" t="str">
        <f t="shared" ref="AC1789:AC1852" si="422">P1789</f>
        <v>ITM_ASIN</v>
      </c>
      <c r="AD1789" s="125" t="str">
        <f>IF(ISNA(VLOOKUP(AA1789,'XEQM Shortlist'!J:J,1,0)),"//","")</f>
        <v/>
      </c>
      <c r="AF1789" s="88" t="str">
        <f t="shared" ref="AF1789:AF1852" si="423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4">AA1789=AF1789</f>
        <v>1</v>
      </c>
    </row>
    <row r="1790" spans="1:33">
      <c r="A1790" s="45">
        <f t="shared" si="416"/>
        <v>1790</v>
      </c>
      <c r="B1790" s="44">
        <f t="shared" si="417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9" t="s">
        <v>2095</v>
      </c>
      <c r="Q1790" s="13"/>
      <c r="R1790"/>
      <c r="S1790" t="str">
        <f t="shared" si="415"/>
        <v/>
      </c>
      <c r="T1790" s="41" t="str">
        <f>IF(ISNA(VLOOKUP(P1790,'NEW XEQM.c'!E:F,2,0)),"--","PRESENT")</f>
        <v>--</v>
      </c>
      <c r="U1790"/>
      <c r="V1790">
        <f t="shared" si="418"/>
        <v>540</v>
      </c>
      <c r="W1790" s="75" t="s">
        <v>2155</v>
      </c>
      <c r="X1790" s="54" t="s">
        <v>2494</v>
      </c>
      <c r="Y1790" s="54" t="s">
        <v>2155</v>
      </c>
      <c r="Z1790" s="22" t="str">
        <f t="shared" si="419"/>
        <v/>
      </c>
      <c r="AA1790" s="22" t="str">
        <f t="shared" si="420"/>
        <v/>
      </c>
      <c r="AB1790" s="1">
        <f t="shared" si="421"/>
        <v>1750</v>
      </c>
      <c r="AC1790" t="str">
        <f t="shared" si="422"/>
        <v>ITM_ATAN</v>
      </c>
      <c r="AD1790" s="125" t="str">
        <f>IF(ISNA(VLOOKUP(AA1790,'XEQM Shortlist'!J:J,1,0)),"//","")</f>
        <v/>
      </c>
      <c r="AF1790" s="88" t="str">
        <f t="shared" si="423"/>
        <v/>
      </c>
      <c r="AG1790" t="b">
        <f t="shared" si="424"/>
        <v>1</v>
      </c>
    </row>
    <row r="1791" spans="1:33">
      <c r="A1791" s="45">
        <f t="shared" si="416"/>
        <v>1791</v>
      </c>
      <c r="B1791" s="44">
        <f t="shared" si="417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9" t="s">
        <v>2096</v>
      </c>
      <c r="Q1791" s="13"/>
      <c r="R1791"/>
      <c r="S1791" t="str">
        <f t="shared" si="415"/>
        <v/>
      </c>
      <c r="T1791" s="41" t="str">
        <f>IF(ISNA(VLOOKUP(P1791,'NEW XEQM.c'!E:F,2,0)),"--","PRESENT")</f>
        <v>--</v>
      </c>
      <c r="U1791"/>
      <c r="V1791">
        <f t="shared" si="418"/>
        <v>541</v>
      </c>
      <c r="W1791" s="75" t="s">
        <v>2553</v>
      </c>
      <c r="X1791" s="54" t="s">
        <v>2155</v>
      </c>
      <c r="Y1791" s="54" t="s">
        <v>2155</v>
      </c>
      <c r="Z1791" s="22" t="str">
        <f t="shared" si="419"/>
        <v>"DET"</v>
      </c>
      <c r="AA1791" s="22" t="str">
        <f t="shared" si="420"/>
        <v>DET</v>
      </c>
      <c r="AB1791" s="1">
        <f t="shared" si="421"/>
        <v>1751</v>
      </c>
      <c r="AC1791" t="str">
        <f t="shared" si="422"/>
        <v>ITM_DET</v>
      </c>
      <c r="AD1791" s="125" t="str">
        <f>IF(ISNA(VLOOKUP(AA1791,'XEQM Shortlist'!J:J,1,0)),"//","")</f>
        <v>//</v>
      </c>
      <c r="AF1791" s="88" t="str">
        <f t="shared" si="423"/>
        <v>DET</v>
      </c>
      <c r="AG1791" t="b">
        <f t="shared" si="424"/>
        <v>1</v>
      </c>
    </row>
    <row r="1792" spans="1:33">
      <c r="A1792" s="45">
        <f t="shared" si="416"/>
        <v>1792</v>
      </c>
      <c r="B1792" s="44">
        <f t="shared" si="417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6" t="s">
        <v>2097</v>
      </c>
      <c r="Q1792" s="13"/>
      <c r="R1792"/>
      <c r="S1792" t="str">
        <f t="shared" si="415"/>
        <v/>
      </c>
      <c r="T1792" s="41" t="str">
        <f>IF(ISNA(VLOOKUP(P1792,'NEW XEQM.c'!E:F,2,0)),"--","PRESENT")</f>
        <v>--</v>
      </c>
      <c r="U1792"/>
      <c r="V1792">
        <f t="shared" si="418"/>
        <v>542</v>
      </c>
      <c r="W1792" s="75" t="s">
        <v>2553</v>
      </c>
      <c r="X1792" s="54" t="s">
        <v>2155</v>
      </c>
      <c r="Y1792" s="54" t="s">
        <v>2155</v>
      </c>
      <c r="Z1792" s="22" t="str">
        <f t="shared" si="419"/>
        <v>"INVRT"</v>
      </c>
      <c r="AA1792" s="22" t="str">
        <f t="shared" si="420"/>
        <v>INVRT</v>
      </c>
      <c r="AB1792" s="1">
        <f t="shared" si="421"/>
        <v>1752</v>
      </c>
      <c r="AC1792" t="str">
        <f t="shared" si="422"/>
        <v>ITM_INVRT</v>
      </c>
      <c r="AD1792" s="125" t="str">
        <f>IF(ISNA(VLOOKUP(AA1792,'XEQM Shortlist'!J:J,1,0)),"//","")</f>
        <v>//</v>
      </c>
      <c r="AF1792" s="88" t="str">
        <f t="shared" si="423"/>
        <v>INVRT</v>
      </c>
      <c r="AG1792" t="b">
        <f t="shared" si="424"/>
        <v>1</v>
      </c>
    </row>
    <row r="1793" spans="1:33">
      <c r="A1793" s="45">
        <f t="shared" si="416"/>
        <v>1793</v>
      </c>
      <c r="B1793" s="44">
        <f t="shared" si="417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9" t="s">
        <v>2098</v>
      </c>
      <c r="Q1793" s="13"/>
      <c r="R1793"/>
      <c r="S1793" t="str">
        <f t="shared" si="415"/>
        <v/>
      </c>
      <c r="T1793" s="41" t="str">
        <f>IF(ISNA(VLOOKUP(P1793,'NEW XEQM.c'!E:F,2,0)),"--","PRESENT")</f>
        <v>--</v>
      </c>
      <c r="U1793"/>
      <c r="V1793">
        <f t="shared" si="418"/>
        <v>543</v>
      </c>
      <c r="W1793" s="75" t="s">
        <v>2553</v>
      </c>
      <c r="X1793" s="54" t="s">
        <v>2155</v>
      </c>
      <c r="Y1793" s="54" t="s">
        <v>2155</v>
      </c>
      <c r="Z1793" s="22" t="str">
        <f t="shared" si="419"/>
        <v>"TRANS"</v>
      </c>
      <c r="AA1793" s="22" t="str">
        <f t="shared" si="420"/>
        <v>TRANS</v>
      </c>
      <c r="AB1793" s="1">
        <f t="shared" si="421"/>
        <v>1753</v>
      </c>
      <c r="AC1793" t="str">
        <f t="shared" si="422"/>
        <v>ITM_TRANS</v>
      </c>
      <c r="AD1793" s="125" t="str">
        <f>IF(ISNA(VLOOKUP(AA1793,'XEQM Shortlist'!J:J,1,0)),"//","")</f>
        <v>//</v>
      </c>
      <c r="AF1793" s="88" t="str">
        <f t="shared" si="423"/>
        <v>TRANS</v>
      </c>
      <c r="AG1793" t="b">
        <f t="shared" si="424"/>
        <v>1</v>
      </c>
    </row>
    <row r="1794" spans="1:33" s="17" customFormat="1">
      <c r="A1794" s="45">
        <f t="shared" si="416"/>
        <v>1794</v>
      </c>
      <c r="B1794" s="44">
        <f t="shared" si="417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6" t="s">
        <v>5199</v>
      </c>
      <c r="Q1794" s="13"/>
      <c r="R1794"/>
      <c r="S1794" t="str">
        <f t="shared" si="415"/>
        <v/>
      </c>
      <c r="T1794" s="41" t="str">
        <f>IF(ISNA(VLOOKUP(P1794,'NEW XEQM.c'!E:F,2,0)),"--","PRESENT")</f>
        <v>--</v>
      </c>
      <c r="U1794"/>
      <c r="V1794">
        <f t="shared" si="418"/>
        <v>544</v>
      </c>
      <c r="W1794" s="88" t="s">
        <v>2155</v>
      </c>
      <c r="X1794" s="92" t="s">
        <v>2155</v>
      </c>
      <c r="Y1794" s="92" t="s">
        <v>2155</v>
      </c>
      <c r="Z1794" s="22" t="str">
        <f t="shared" si="419"/>
        <v>"I" STD_PI STD_SUB_N</v>
      </c>
      <c r="AA1794" s="22" t="str">
        <f t="shared" si="420"/>
        <v>IPIN</v>
      </c>
      <c r="AB1794" s="1">
        <f t="shared" si="421"/>
        <v>1754</v>
      </c>
      <c r="AC1794" t="str">
        <f t="shared" si="422"/>
        <v>ITM_iPIn</v>
      </c>
      <c r="AD1794" s="125" t="str">
        <f>IF(ISNA(VLOOKUP(AA1794,'XEQM Shortlist'!J:J,1,0)),"//","")</f>
        <v>//</v>
      </c>
      <c r="AE1794"/>
      <c r="AF1794" s="88" t="str">
        <f t="shared" si="423"/>
        <v>IPIN</v>
      </c>
      <c r="AG1794" t="b">
        <f t="shared" si="424"/>
        <v>1</v>
      </c>
    </row>
    <row r="1795" spans="1:33" s="17" customFormat="1">
      <c r="A1795" s="45">
        <f t="shared" si="416"/>
        <v>1795</v>
      </c>
      <c r="B1795" s="44">
        <f t="shared" si="417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6" t="s">
        <v>5200</v>
      </c>
      <c r="Q1795" s="13"/>
      <c r="R1795"/>
      <c r="S1795" t="str">
        <f t="shared" si="415"/>
        <v/>
      </c>
      <c r="T1795" s="41" t="str">
        <f>IF(ISNA(VLOOKUP(P1795,'NEW XEQM.c'!E:F,2,0)),"--","PRESENT")</f>
        <v>--</v>
      </c>
      <c r="U1795"/>
      <c r="V1795">
        <f t="shared" si="418"/>
        <v>545</v>
      </c>
      <c r="W1795" s="88" t="s">
        <v>2155</v>
      </c>
      <c r="X1795" s="92" t="s">
        <v>2155</v>
      </c>
      <c r="Y1795" s="92" t="s">
        <v>2155</v>
      </c>
      <c r="Z1795" s="22" t="str">
        <f t="shared" si="419"/>
        <v>"I" STD_SIGMA STD_SUB_N</v>
      </c>
      <c r="AA1795" s="22" t="str">
        <f t="shared" si="420"/>
        <v>ISUMN</v>
      </c>
      <c r="AB1795" s="1">
        <f t="shared" si="421"/>
        <v>1755</v>
      </c>
      <c r="AC1795" t="str">
        <f t="shared" si="422"/>
        <v>ITM_iSIGMAn</v>
      </c>
      <c r="AD1795" s="125" t="str">
        <f>IF(ISNA(VLOOKUP(AA1795,'XEQM Shortlist'!J:J,1,0)),"//","")</f>
        <v>//</v>
      </c>
      <c r="AE1795"/>
      <c r="AF1795" s="88" t="str">
        <f t="shared" si="423"/>
        <v>ISUMN</v>
      </c>
      <c r="AG1795" t="b">
        <f t="shared" si="424"/>
        <v>1</v>
      </c>
    </row>
    <row r="1796" spans="1:33" s="17" customFormat="1">
      <c r="A1796" s="45">
        <f t="shared" si="416"/>
        <v>1796</v>
      </c>
      <c r="B1796" s="44">
        <f t="shared" si="417"/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50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2" t="s">
        <v>4339</v>
      </c>
      <c r="Q1796" s="13"/>
      <c r="R1796"/>
      <c r="S1796" t="str">
        <f t="shared" si="415"/>
        <v/>
      </c>
      <c r="T1796" s="41" t="str">
        <f>IF(ISNA(VLOOKUP(P1796,'NEW XEQM.c'!E:F,2,0)),"--","PRESENT")</f>
        <v>--</v>
      </c>
      <c r="U1796"/>
      <c r="V1796">
        <f t="shared" si="418"/>
        <v>546</v>
      </c>
      <c r="W1796" s="88" t="s">
        <v>2155</v>
      </c>
      <c r="X1796" s="92" t="s">
        <v>2155</v>
      </c>
      <c r="Y1796" s="92" t="s">
        <v>2155</v>
      </c>
      <c r="Z1796" s="22" t="str">
        <f t="shared" si="419"/>
        <v>"CENTRL"</v>
      </c>
      <c r="AA1796" s="22" t="str">
        <f t="shared" si="420"/>
        <v>CENTRL</v>
      </c>
      <c r="AB1796" s="1">
        <f t="shared" si="421"/>
        <v>1756</v>
      </c>
      <c r="AC1796" t="str">
        <f t="shared" si="422"/>
        <v>ITM_PLOT_CENTRL</v>
      </c>
      <c r="AD1796" s="125" t="str">
        <f>IF(ISNA(VLOOKUP(AA1796,'XEQM Shortlist'!J:J,1,0)),"//","")</f>
        <v>//</v>
      </c>
      <c r="AE1796"/>
      <c r="AF1796" s="88" t="str">
        <f t="shared" si="423"/>
        <v>CENTRL</v>
      </c>
      <c r="AG1796" t="b">
        <f t="shared" si="424"/>
        <v>1</v>
      </c>
    </row>
    <row r="1797" spans="1:33">
      <c r="A1797" s="45">
        <f t="shared" si="416"/>
        <v>1797</v>
      </c>
      <c r="B1797" s="44">
        <f t="shared" si="417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3" t="s">
        <v>4498</v>
      </c>
      <c r="Q1797" s="13"/>
      <c r="R1797"/>
      <c r="S1797" t="str">
        <f t="shared" si="415"/>
        <v/>
      </c>
      <c r="T1797" s="41" t="str">
        <f>IF(ISNA(VLOOKUP(P1797,'NEW XEQM.c'!E:F,2,0)),"--","PRESENT")</f>
        <v>--</v>
      </c>
      <c r="U1797"/>
      <c r="V1797">
        <f t="shared" si="418"/>
        <v>547</v>
      </c>
      <c r="W1797" s="75" t="s">
        <v>2596</v>
      </c>
      <c r="X1797" s="54" t="s">
        <v>2155</v>
      </c>
      <c r="Y1797" s="54" t="s">
        <v>2155</v>
      </c>
      <c r="Z1797" s="22" t="str">
        <f t="shared" si="419"/>
        <v>"HIDE"</v>
      </c>
      <c r="AA1797" s="22" t="str">
        <f t="shared" si="420"/>
        <v>HIDE</v>
      </c>
      <c r="AB1797" s="1">
        <f t="shared" si="421"/>
        <v>1757</v>
      </c>
      <c r="AC1797" t="str">
        <f t="shared" si="422"/>
        <v>ITM_HIDE</v>
      </c>
      <c r="AD1797" s="125" t="str">
        <f>IF(ISNA(VLOOKUP(AA1797,'XEQM Shortlist'!J:J,1,0)),"//","")</f>
        <v>//</v>
      </c>
      <c r="AF1797" s="88" t="str">
        <f t="shared" si="423"/>
        <v>HIDE</v>
      </c>
      <c r="AG1797" t="b">
        <f t="shared" si="424"/>
        <v>1</v>
      </c>
    </row>
    <row r="1798" spans="1:33" s="17" customFormat="1">
      <c r="A1798" s="45">
        <f t="shared" si="416"/>
        <v>1798</v>
      </c>
      <c r="B1798" s="44">
        <f t="shared" si="417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2" t="s">
        <v>4277</v>
      </c>
      <c r="Q1798" s="13"/>
      <c r="R1798"/>
      <c r="S1798" t="str">
        <f t="shared" si="415"/>
        <v/>
      </c>
      <c r="T1798" s="41" t="str">
        <f>IF(ISNA(VLOOKUP(P1798,'NEW XEQM.c'!E:F,2,0)),"--","PRESENT")</f>
        <v>--</v>
      </c>
      <c r="U1798"/>
      <c r="V1798">
        <f t="shared" si="418"/>
        <v>547</v>
      </c>
      <c r="W1798" s="88" t="s">
        <v>2155</v>
      </c>
      <c r="X1798" s="92" t="s">
        <v>2155</v>
      </c>
      <c r="Y1798" s="92" t="s">
        <v>2155</v>
      </c>
      <c r="Z1798" s="22" t="str">
        <f t="shared" si="419"/>
        <v/>
      </c>
      <c r="AA1798" s="22" t="str">
        <f t="shared" si="420"/>
        <v/>
      </c>
      <c r="AB1798" s="1">
        <f t="shared" si="421"/>
        <v>1758</v>
      </c>
      <c r="AC1798" t="str">
        <f t="shared" si="422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3"/>
        <v/>
      </c>
      <c r="AG1798" t="b">
        <f t="shared" si="424"/>
        <v>1</v>
      </c>
    </row>
    <row r="1799" spans="1:33" s="151" customFormat="1">
      <c r="A1799" s="45">
        <f t="shared" si="416"/>
        <v>1799</v>
      </c>
      <c r="B1799" s="44">
        <f t="shared" si="417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6" t="s">
        <v>4283</v>
      </c>
      <c r="Q1799" s="13"/>
      <c r="R1799"/>
      <c r="S1799" t="str">
        <f t="shared" si="415"/>
        <v/>
      </c>
      <c r="T1799" s="41" t="str">
        <f>IF(ISNA(VLOOKUP(P1799,'NEW XEQM.c'!E:F,2,0)),"--","PRESENT")</f>
        <v>--</v>
      </c>
      <c r="U1799"/>
      <c r="V1799">
        <f t="shared" si="418"/>
        <v>547</v>
      </c>
      <c r="W1799" s="146" t="s">
        <v>2155</v>
      </c>
      <c r="X1799" s="150" t="s">
        <v>2155</v>
      </c>
      <c r="Y1799" s="150" t="s">
        <v>2155</v>
      </c>
      <c r="Z1799" s="22" t="str">
        <f t="shared" si="419"/>
        <v/>
      </c>
      <c r="AA1799" s="22" t="str">
        <f t="shared" si="420"/>
        <v/>
      </c>
      <c r="AB1799" s="1">
        <f t="shared" si="421"/>
        <v>1759</v>
      </c>
      <c r="AC1799" t="str">
        <f t="shared" si="422"/>
        <v>ITM_PLOT_LR</v>
      </c>
      <c r="AD1799" s="125" t="str">
        <f>IF(ISNA(VLOOKUP(AA1799,'XEQM Shortlist'!J:J,1,0)),"//","")</f>
        <v/>
      </c>
      <c r="AE1799"/>
      <c r="AF1799" s="88" t="str">
        <f t="shared" si="423"/>
        <v/>
      </c>
      <c r="AG1799" t="b">
        <f t="shared" si="424"/>
        <v>1</v>
      </c>
    </row>
    <row r="1800" spans="1:33" s="151" customFormat="1">
      <c r="A1800" s="45">
        <f t="shared" si="416"/>
        <v>1800</v>
      </c>
      <c r="B1800" s="44">
        <f t="shared" si="417"/>
        <v>1760</v>
      </c>
      <c r="C1800" s="48" t="s">
        <v>4266</v>
      </c>
      <c r="D1800" s="48" t="s">
        <v>4334</v>
      </c>
      <c r="E1800" s="251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6" t="s">
        <v>4338</v>
      </c>
      <c r="Q1800" s="13"/>
      <c r="R1800"/>
      <c r="S1800" t="str">
        <f t="shared" si="415"/>
        <v/>
      </c>
      <c r="T1800" s="41" t="str">
        <f>IF(ISNA(VLOOKUP(P1800,'NEW XEQM.c'!E:F,2,0)),"--","PRESENT")</f>
        <v>--</v>
      </c>
      <c r="U1800"/>
      <c r="V1800">
        <f t="shared" si="418"/>
        <v>547</v>
      </c>
      <c r="W1800" s="146" t="s">
        <v>2155</v>
      </c>
      <c r="X1800" s="150" t="s">
        <v>2155</v>
      </c>
      <c r="Y1800" s="150" t="s">
        <v>2155</v>
      </c>
      <c r="Z1800" s="22" t="str">
        <f t="shared" si="419"/>
        <v/>
      </c>
      <c r="AA1800" s="22" t="str">
        <f t="shared" si="420"/>
        <v/>
      </c>
      <c r="AB1800" s="1">
        <f t="shared" si="421"/>
        <v>1760</v>
      </c>
      <c r="AC1800" t="str">
        <f t="shared" si="422"/>
        <v>ITM_PLOT_NXT</v>
      </c>
      <c r="AD1800" s="125" t="str">
        <f>IF(ISNA(VLOOKUP(AA1800,'XEQM Shortlist'!J:J,1,0)),"//","")</f>
        <v/>
      </c>
      <c r="AE1800"/>
      <c r="AF1800" s="88" t="str">
        <f t="shared" si="423"/>
        <v/>
      </c>
      <c r="AG1800" t="b">
        <f t="shared" si="424"/>
        <v>1</v>
      </c>
    </row>
    <row r="1801" spans="1:33" s="151" customFormat="1">
      <c r="A1801" s="45">
        <f t="shared" si="416"/>
        <v>1801</v>
      </c>
      <c r="B1801" s="44">
        <f t="shared" si="417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6" t="s">
        <v>4337</v>
      </c>
      <c r="Q1801" s="13"/>
      <c r="R1801"/>
      <c r="S1801" t="str">
        <f t="shared" si="415"/>
        <v/>
      </c>
      <c r="T1801" s="41" t="str">
        <f>IF(ISNA(VLOOKUP(P1801,'NEW XEQM.c'!E:F,2,0)),"--","PRESENT")</f>
        <v>--</v>
      </c>
      <c r="U1801"/>
      <c r="V1801">
        <f t="shared" si="418"/>
        <v>547</v>
      </c>
      <c r="W1801" s="146" t="s">
        <v>2155</v>
      </c>
      <c r="X1801" s="150" t="s">
        <v>2155</v>
      </c>
      <c r="Y1801" s="150" t="s">
        <v>2155</v>
      </c>
      <c r="Z1801" s="22" t="str">
        <f t="shared" si="419"/>
        <v/>
      </c>
      <c r="AA1801" s="22" t="str">
        <f t="shared" si="420"/>
        <v/>
      </c>
      <c r="AB1801" s="1">
        <f t="shared" si="421"/>
        <v>1761</v>
      </c>
      <c r="AC1801" t="str">
        <f t="shared" si="422"/>
        <v>ITM_PLOT_REV</v>
      </c>
      <c r="AD1801" s="125" t="str">
        <f>IF(ISNA(VLOOKUP(AA1801,'XEQM Shortlist'!J:J,1,0)),"//","")</f>
        <v/>
      </c>
      <c r="AE1801"/>
      <c r="AF1801" s="88" t="str">
        <f t="shared" si="423"/>
        <v/>
      </c>
      <c r="AG1801" t="b">
        <f t="shared" si="424"/>
        <v>1</v>
      </c>
    </row>
    <row r="1802" spans="1:33" s="151" customFormat="1">
      <c r="A1802" s="45">
        <f t="shared" si="416"/>
        <v>1802</v>
      </c>
      <c r="B1802" s="44">
        <f t="shared" si="417"/>
        <v>1762</v>
      </c>
      <c r="C1802" s="147" t="s">
        <v>4290</v>
      </c>
      <c r="D1802" s="89" t="s">
        <v>7</v>
      </c>
      <c r="E1802" s="252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6" t="s">
        <v>4292</v>
      </c>
      <c r="Q1802" s="13"/>
      <c r="R1802"/>
      <c r="S1802" t="str">
        <f t="shared" si="415"/>
        <v/>
      </c>
      <c r="T1802" s="41" t="str">
        <f>IF(ISNA(VLOOKUP(P1802,'NEW XEQM.c'!E:F,2,0)),"--","PRESENT")</f>
        <v>--</v>
      </c>
      <c r="U1802"/>
      <c r="V1802">
        <f t="shared" si="418"/>
        <v>547</v>
      </c>
      <c r="W1802" s="146" t="s">
        <v>2155</v>
      </c>
      <c r="X1802" s="150" t="s">
        <v>2155</v>
      </c>
      <c r="Y1802" s="150" t="s">
        <v>2155</v>
      </c>
      <c r="Z1802" s="22" t="str">
        <f t="shared" si="419"/>
        <v/>
      </c>
      <c r="AA1802" s="22" t="str">
        <f t="shared" si="420"/>
        <v/>
      </c>
      <c r="AB1802" s="1">
        <f t="shared" si="421"/>
        <v>1762</v>
      </c>
      <c r="AC1802" t="str">
        <f t="shared" si="422"/>
        <v>ITM_PLOTZOOM</v>
      </c>
      <c r="AD1802" s="125" t="str">
        <f>IF(ISNA(VLOOKUP(AA1802,'XEQM Shortlist'!J:J,1,0)),"//","")</f>
        <v/>
      </c>
      <c r="AE1802"/>
      <c r="AF1802" s="88" t="str">
        <f t="shared" si="423"/>
        <v/>
      </c>
      <c r="AG1802" t="b">
        <f t="shared" si="424"/>
        <v>1</v>
      </c>
    </row>
    <row r="1803" spans="1:33">
      <c r="A1803" s="45">
        <f t="shared" si="416"/>
        <v>1803</v>
      </c>
      <c r="B1803" s="44">
        <f t="shared" si="417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6" t="s">
        <v>4477</v>
      </c>
      <c r="Q1803" s="13"/>
      <c r="R1803"/>
      <c r="S1803" t="str">
        <f t="shared" si="415"/>
        <v/>
      </c>
      <c r="T1803" s="41" t="str">
        <f>IF(ISNA(VLOOKUP(P1803,'NEW XEQM.c'!E:F,2,0)),"--","PRESENT")</f>
        <v>--</v>
      </c>
      <c r="U1803"/>
      <c r="V1803">
        <f t="shared" si="418"/>
        <v>548</v>
      </c>
      <c r="W1803" s="75" t="s">
        <v>2155</v>
      </c>
      <c r="X1803" s="54" t="s">
        <v>2155</v>
      </c>
      <c r="Y1803" s="54" t="s">
        <v>2155</v>
      </c>
      <c r="Z1803" s="22" t="str">
        <f t="shared" si="419"/>
        <v>"F(" STD_PHI ",M)"</v>
      </c>
      <c r="AA1803" s="22" t="str">
        <f t="shared" si="420"/>
        <v>F(PHI,M)</v>
      </c>
      <c r="AB1803" s="1">
        <f t="shared" si="421"/>
        <v>1763</v>
      </c>
      <c r="AC1803" t="str">
        <f t="shared" si="422"/>
        <v>ITM_Fphik</v>
      </c>
      <c r="AD1803" s="125" t="str">
        <f>IF(ISNA(VLOOKUP(AA1803,'XEQM Shortlist'!J:J,1,0)),"//","")</f>
        <v>//</v>
      </c>
      <c r="AF1803" s="88" t="str">
        <f t="shared" si="423"/>
        <v>F(PHI,M)</v>
      </c>
      <c r="AG1803" t="b">
        <f t="shared" si="424"/>
        <v>1</v>
      </c>
    </row>
    <row r="1804" spans="1:33">
      <c r="A1804" s="45">
        <f t="shared" si="416"/>
        <v>1804</v>
      </c>
      <c r="B1804" s="44">
        <f t="shared" si="417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6" t="s">
        <v>4478</v>
      </c>
      <c r="Q1804" s="13"/>
      <c r="R1804"/>
      <c r="S1804" t="str">
        <f t="shared" si="415"/>
        <v/>
      </c>
      <c r="T1804" s="41" t="str">
        <f>IF(ISNA(VLOOKUP(P1804,'NEW XEQM.c'!E:F,2,0)),"--","PRESENT")</f>
        <v>--</v>
      </c>
      <c r="U1804"/>
      <c r="V1804">
        <f t="shared" si="418"/>
        <v>549</v>
      </c>
      <c r="W1804" s="75" t="s">
        <v>2155</v>
      </c>
      <c r="X1804" s="54" t="s">
        <v>2155</v>
      </c>
      <c r="Y1804" s="54" t="s">
        <v>2155</v>
      </c>
      <c r="Z1804" s="22" t="str">
        <f t="shared" si="419"/>
        <v>"E(" STD_PHI ",M)"</v>
      </c>
      <c r="AA1804" s="22" t="str">
        <f t="shared" si="420"/>
        <v>E(PHI,M)</v>
      </c>
      <c r="AB1804" s="1">
        <f t="shared" si="421"/>
        <v>1764</v>
      </c>
      <c r="AC1804" t="str">
        <f t="shared" si="422"/>
        <v>ITM_Ephik</v>
      </c>
      <c r="AD1804" s="125" t="str">
        <f>IF(ISNA(VLOOKUP(AA1804,'XEQM Shortlist'!J:J,1,0)),"//","")</f>
        <v>//</v>
      </c>
      <c r="AF1804" s="88" t="str">
        <f t="shared" si="423"/>
        <v>E(PHI,M)</v>
      </c>
      <c r="AG1804" t="b">
        <f t="shared" si="424"/>
        <v>1</v>
      </c>
    </row>
    <row r="1805" spans="1:33">
      <c r="A1805" s="45">
        <f t="shared" si="416"/>
        <v>1805</v>
      </c>
      <c r="B1805" s="44">
        <f t="shared" si="417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6" t="s">
        <v>4479</v>
      </c>
      <c r="Q1805" s="13"/>
      <c r="R1805"/>
      <c r="S1805" t="str">
        <f t="shared" si="415"/>
        <v/>
      </c>
      <c r="T1805" s="41" t="str">
        <f>IF(ISNA(VLOOKUP(P1805,'NEW XEQM.c'!E:F,2,0)),"--","PRESENT")</f>
        <v>--</v>
      </c>
      <c r="U1805"/>
      <c r="V1805">
        <f t="shared" si="418"/>
        <v>550</v>
      </c>
      <c r="W1805" s="75" t="s">
        <v>2155</v>
      </c>
      <c r="X1805" s="54" t="s">
        <v>2155</v>
      </c>
      <c r="Y1805" s="54" t="s">
        <v>2155</v>
      </c>
      <c r="Z1805" s="22" t="str">
        <f t="shared" si="419"/>
        <v>STD_ZETA "(" STD_PHI ",M)"</v>
      </c>
      <c r="AA1805" s="22" t="str">
        <f t="shared" si="420"/>
        <v>ZETA(PHI,M)</v>
      </c>
      <c r="AB1805" s="1">
        <f t="shared" si="421"/>
        <v>1765</v>
      </c>
      <c r="AC1805" t="str">
        <f t="shared" si="422"/>
        <v>ITM_ZETAphik</v>
      </c>
      <c r="AD1805" s="125" t="str">
        <f>IF(ISNA(VLOOKUP(AA1805,'XEQM Shortlist'!J:J,1,0)),"//","")</f>
        <v>//</v>
      </c>
      <c r="AF1805" s="88" t="str">
        <f t="shared" si="423"/>
        <v>ZETA(PHI,M)</v>
      </c>
      <c r="AG1805" t="b">
        <f t="shared" si="424"/>
        <v>1</v>
      </c>
    </row>
    <row r="1806" spans="1:33">
      <c r="A1806" s="45">
        <f t="shared" si="416"/>
        <v>1806</v>
      </c>
      <c r="B1806" s="44">
        <f t="shared" si="417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6" t="s">
        <v>4501</v>
      </c>
      <c r="Q1806" s="13"/>
      <c r="R1806"/>
      <c r="S1806" t="str">
        <f t="shared" si="415"/>
        <v/>
      </c>
      <c r="T1806" s="41" t="str">
        <f>IF(ISNA(VLOOKUP(P1806,'NEW XEQM.c'!E:F,2,0)),"--","PRESENT")</f>
        <v>--</v>
      </c>
      <c r="U1806"/>
      <c r="V1806">
        <f t="shared" si="418"/>
        <v>551</v>
      </c>
      <c r="W1806" s="75" t="s">
        <v>2566</v>
      </c>
      <c r="X1806" s="54" t="s">
        <v>2155</v>
      </c>
      <c r="Y1806" s="54" t="s">
        <v>2155</v>
      </c>
      <c r="Z1806" s="22" t="str">
        <f t="shared" si="419"/>
        <v>"HIDE?"</v>
      </c>
      <c r="AA1806" s="22" t="str">
        <f t="shared" si="420"/>
        <v>HIDE?</v>
      </c>
      <c r="AB1806" s="1">
        <f t="shared" si="421"/>
        <v>1766</v>
      </c>
      <c r="AC1806" t="str">
        <f t="shared" si="422"/>
        <v>ITM_GETHIDE</v>
      </c>
      <c r="AD1806" s="125" t="str">
        <f>IF(ISNA(VLOOKUP(AA1806,'XEQM Shortlist'!J:J,1,0)),"//","")</f>
        <v>//</v>
      </c>
      <c r="AF1806" s="88" t="str">
        <f t="shared" si="423"/>
        <v>HIDE?</v>
      </c>
      <c r="AG1806" t="b">
        <f t="shared" si="424"/>
        <v>1</v>
      </c>
    </row>
    <row r="1807" spans="1:33">
      <c r="A1807" s="45">
        <f t="shared" si="416"/>
        <v>1807</v>
      </c>
      <c r="B1807" s="44">
        <f t="shared" si="417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6" t="s">
        <v>4583</v>
      </c>
      <c r="Q1807" s="13"/>
      <c r="R1807"/>
      <c r="S1807" t="str">
        <f t="shared" si="415"/>
        <v/>
      </c>
      <c r="T1807" s="41" t="str">
        <f>IF(ISNA(VLOOKUP(P1807,'NEW XEQM.c'!E:F,2,0)),"--","PRESENT")</f>
        <v>--</v>
      </c>
      <c r="U1807"/>
      <c r="V1807">
        <f t="shared" si="418"/>
        <v>551</v>
      </c>
      <c r="W1807" s="75" t="s">
        <v>2566</v>
      </c>
      <c r="X1807" s="54" t="s">
        <v>2155</v>
      </c>
      <c r="Y1807" s="54" t="s">
        <v>2155</v>
      </c>
      <c r="Z1807" s="22" t="str">
        <f t="shared" si="419"/>
        <v/>
      </c>
      <c r="AA1807" s="22" t="str">
        <f t="shared" si="420"/>
        <v/>
      </c>
      <c r="AB1807" s="1">
        <f t="shared" si="421"/>
        <v>1767</v>
      </c>
      <c r="AC1807" t="str">
        <f t="shared" si="422"/>
        <v>ITM_CALC</v>
      </c>
      <c r="AD1807" s="125" t="str">
        <f>IF(ISNA(VLOOKUP(AA1807,'XEQM Shortlist'!J:J,1,0)),"//","")</f>
        <v/>
      </c>
      <c r="AF1807" s="88" t="str">
        <f t="shared" si="423"/>
        <v/>
      </c>
      <c r="AG1807" t="b">
        <f t="shared" si="424"/>
        <v>1</v>
      </c>
    </row>
    <row r="1808" spans="1:33">
      <c r="A1808" s="45">
        <f t="shared" si="416"/>
        <v>1808</v>
      </c>
      <c r="B1808" s="44">
        <f t="shared" si="417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9" t="s">
        <v>4584</v>
      </c>
      <c r="Q1808" s="13"/>
      <c r="R1808"/>
      <c r="S1808" t="str">
        <f t="shared" si="415"/>
        <v/>
      </c>
      <c r="T1808" s="41" t="str">
        <f>IF(ISNA(VLOOKUP(P1808,'NEW XEQM.c'!E:F,2,0)),"--","PRESENT")</f>
        <v>--</v>
      </c>
      <c r="U1808"/>
      <c r="V1808">
        <f t="shared" si="418"/>
        <v>552</v>
      </c>
      <c r="W1808" s="75" t="s">
        <v>2566</v>
      </c>
      <c r="X1808" s="54" t="s">
        <v>2155</v>
      </c>
      <c r="Y1808" s="54" t="s">
        <v>2155</v>
      </c>
      <c r="Z1808" s="22" t="str">
        <f t="shared" si="419"/>
        <v>"SQRT"</v>
      </c>
      <c r="AA1808" s="22" t="str">
        <f t="shared" si="420"/>
        <v>SQRT</v>
      </c>
      <c r="AB1808" s="1">
        <f t="shared" si="421"/>
        <v>1768</v>
      </c>
      <c r="AC1808" t="str">
        <f t="shared" si="422"/>
        <v>ITM_SQRT</v>
      </c>
      <c r="AD1808" s="125" t="str">
        <f>IF(ISNA(VLOOKUP(AA1808,'XEQM Shortlist'!J:J,1,0)),"//","")</f>
        <v/>
      </c>
      <c r="AF1808" s="88" t="str">
        <f t="shared" si="423"/>
        <v>SQRT</v>
      </c>
      <c r="AG1808" t="b">
        <f t="shared" si="424"/>
        <v>1</v>
      </c>
    </row>
    <row r="1809" spans="1:33">
      <c r="A1809" s="45">
        <f t="shared" si="416"/>
        <v>1809</v>
      </c>
      <c r="B1809" s="44">
        <f t="shared" si="417"/>
        <v>1769</v>
      </c>
      <c r="C1809" s="48" t="s">
        <v>3323</v>
      </c>
      <c r="D1809" s="48" t="s">
        <v>4594</v>
      </c>
      <c r="E1809" s="250" t="s">
        <v>5253</v>
      </c>
      <c r="F1809" s="250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6" t="s">
        <v>4604</v>
      </c>
      <c r="Q1809" s="13"/>
      <c r="R1809"/>
      <c r="S1809" t="str">
        <f t="shared" si="415"/>
        <v/>
      </c>
      <c r="T1809" s="41" t="str">
        <f>IF(ISNA(VLOOKUP(P1809,'NEW XEQM.c'!E:F,2,0)),"--","PRESENT")</f>
        <v>--</v>
      </c>
      <c r="U1809"/>
      <c r="V1809">
        <f t="shared" si="418"/>
        <v>552</v>
      </c>
      <c r="W1809" s="75" t="s">
        <v>2566</v>
      </c>
      <c r="X1809" s="54" t="s">
        <v>2155</v>
      </c>
      <c r="Y1809" s="54" t="s">
        <v>2155</v>
      </c>
      <c r="Z1809" s="22" t="str">
        <f t="shared" si="419"/>
        <v/>
      </c>
      <c r="AA1809" s="22" t="str">
        <f t="shared" si="420"/>
        <v/>
      </c>
      <c r="AB1809" s="1">
        <f t="shared" si="421"/>
        <v>1769</v>
      </c>
      <c r="AC1809" t="str">
        <f t="shared" si="422"/>
        <v>ITM_RCL_FV</v>
      </c>
      <c r="AD1809" s="125" t="str">
        <f>IF(ISNA(VLOOKUP(AA1809,'XEQM Shortlist'!J:J,1,0)),"//","")</f>
        <v/>
      </c>
      <c r="AF1809" s="88" t="str">
        <f t="shared" si="423"/>
        <v/>
      </c>
      <c r="AG1809" t="b">
        <f t="shared" si="424"/>
        <v>1</v>
      </c>
    </row>
    <row r="1810" spans="1:33">
      <c r="A1810" s="45">
        <f t="shared" si="416"/>
        <v>1810</v>
      </c>
      <c r="B1810" s="44">
        <f t="shared" si="417"/>
        <v>1770</v>
      </c>
      <c r="C1810" s="48" t="s">
        <v>3323</v>
      </c>
      <c r="D1810" s="48" t="s">
        <v>4595</v>
      </c>
      <c r="E1810" s="250" t="s">
        <v>5254</v>
      </c>
      <c r="F1810" s="250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6" t="s">
        <v>4605</v>
      </c>
      <c r="Q1810" s="13"/>
      <c r="R1810"/>
      <c r="S1810" t="str">
        <f t="shared" si="415"/>
        <v/>
      </c>
      <c r="T1810" s="41" t="str">
        <f>IF(ISNA(VLOOKUP(P1810,'NEW XEQM.c'!E:F,2,0)),"--","PRESENT")</f>
        <v>--</v>
      </c>
      <c r="U1810"/>
      <c r="V1810">
        <f t="shared" si="418"/>
        <v>552</v>
      </c>
      <c r="W1810" s="75" t="s">
        <v>2566</v>
      </c>
      <c r="X1810" s="54" t="s">
        <v>2155</v>
      </c>
      <c r="Y1810" s="54" t="s">
        <v>2155</v>
      </c>
      <c r="Z1810" s="22" t="str">
        <f t="shared" si="419"/>
        <v/>
      </c>
      <c r="AA1810" s="22" t="str">
        <f t="shared" si="420"/>
        <v/>
      </c>
      <c r="AB1810" s="1">
        <f t="shared" si="421"/>
        <v>1770</v>
      </c>
      <c r="AC1810" t="str">
        <f t="shared" si="422"/>
        <v>ITM_RCL_IPonA</v>
      </c>
      <c r="AD1810" s="125" t="str">
        <f>IF(ISNA(VLOOKUP(AA1810,'XEQM Shortlist'!J:J,1,0)),"//","")</f>
        <v/>
      </c>
      <c r="AF1810" s="88" t="str">
        <f t="shared" si="423"/>
        <v/>
      </c>
      <c r="AG1810" t="b">
        <f t="shared" si="424"/>
        <v>1</v>
      </c>
    </row>
    <row r="1811" spans="1:33">
      <c r="A1811" s="45">
        <f t="shared" si="416"/>
        <v>1811</v>
      </c>
      <c r="B1811" s="44">
        <f t="shared" si="417"/>
        <v>1771</v>
      </c>
      <c r="C1811" s="48" t="s">
        <v>3323</v>
      </c>
      <c r="D1811" s="48" t="s">
        <v>4596</v>
      </c>
      <c r="E1811" s="250" t="s">
        <v>5261</v>
      </c>
      <c r="F1811" s="250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6" t="s">
        <v>4606</v>
      </c>
      <c r="Q1811" s="13"/>
      <c r="R1811"/>
      <c r="S1811" t="str">
        <f t="shared" si="415"/>
        <v/>
      </c>
      <c r="T1811" s="41" t="str">
        <f>IF(ISNA(VLOOKUP(P1811,'NEW XEQM.c'!E:F,2,0)),"--","PRESENT")</f>
        <v>--</v>
      </c>
      <c r="U1811"/>
      <c r="V1811">
        <f t="shared" si="418"/>
        <v>552</v>
      </c>
      <c r="W1811" s="75" t="s">
        <v>2566</v>
      </c>
      <c r="X1811" s="54" t="s">
        <v>2155</v>
      </c>
      <c r="Y1811" s="54" t="s">
        <v>2155</v>
      </c>
      <c r="Z1811" s="22" t="str">
        <f t="shared" si="419"/>
        <v/>
      </c>
      <c r="AA1811" s="22" t="str">
        <f t="shared" si="420"/>
        <v/>
      </c>
      <c r="AB1811" s="1">
        <f t="shared" si="421"/>
        <v>1771</v>
      </c>
      <c r="AC1811" t="str">
        <f t="shared" si="422"/>
        <v>ITM_RCL_NPER</v>
      </c>
      <c r="AD1811" s="125" t="str">
        <f>IF(ISNA(VLOOKUP(AA1811,'XEQM Shortlist'!J:J,1,0)),"//","")</f>
        <v/>
      </c>
      <c r="AF1811" s="88" t="str">
        <f t="shared" si="423"/>
        <v/>
      </c>
      <c r="AG1811" t="b">
        <f t="shared" si="424"/>
        <v>1</v>
      </c>
    </row>
    <row r="1812" spans="1:33">
      <c r="A1812" s="45">
        <f t="shared" si="416"/>
        <v>1812</v>
      </c>
      <c r="B1812" s="44">
        <f t="shared" si="417"/>
        <v>1772</v>
      </c>
      <c r="C1812" s="48" t="s">
        <v>3323</v>
      </c>
      <c r="D1812" s="48" t="s">
        <v>4597</v>
      </c>
      <c r="E1812" s="250" t="s">
        <v>5263</v>
      </c>
      <c r="F1812" s="250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6" t="s">
        <v>4607</v>
      </c>
      <c r="Q1812" s="13"/>
      <c r="R1812"/>
      <c r="S1812" t="str">
        <f t="shared" si="415"/>
        <v/>
      </c>
      <c r="T1812" s="41" t="str">
        <f>IF(ISNA(VLOOKUP(P1812,'NEW XEQM.c'!E:F,2,0)),"--","PRESENT")</f>
        <v>--</v>
      </c>
      <c r="U1812"/>
      <c r="V1812">
        <f t="shared" si="418"/>
        <v>552</v>
      </c>
      <c r="W1812" s="75" t="s">
        <v>2566</v>
      </c>
      <c r="X1812" s="54" t="s">
        <v>2155</v>
      </c>
      <c r="Y1812" s="54" t="s">
        <v>2155</v>
      </c>
      <c r="Z1812" s="22" t="str">
        <f t="shared" si="419"/>
        <v/>
      </c>
      <c r="AA1812" s="22" t="str">
        <f t="shared" si="420"/>
        <v/>
      </c>
      <c r="AB1812" s="1">
        <f t="shared" si="421"/>
        <v>1772</v>
      </c>
      <c r="AC1812" t="str">
        <f t="shared" si="422"/>
        <v>ITM_RCL_PERonA</v>
      </c>
      <c r="AD1812" s="125" t="str">
        <f>IF(ISNA(VLOOKUP(AA1812,'XEQM Shortlist'!J:J,1,0)),"//","")</f>
        <v/>
      </c>
      <c r="AF1812" s="88" t="str">
        <f t="shared" si="423"/>
        <v/>
      </c>
      <c r="AG1812" t="b">
        <f t="shared" si="424"/>
        <v>1</v>
      </c>
    </row>
    <row r="1813" spans="1:33">
      <c r="A1813" s="45">
        <f t="shared" si="416"/>
        <v>1813</v>
      </c>
      <c r="B1813" s="44">
        <f t="shared" si="417"/>
        <v>1773</v>
      </c>
      <c r="C1813" s="48" t="s">
        <v>3323</v>
      </c>
      <c r="D1813" s="48" t="s">
        <v>4598</v>
      </c>
      <c r="E1813" s="250" t="s">
        <v>5255</v>
      </c>
      <c r="F1813" s="250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6" t="s">
        <v>4608</v>
      </c>
      <c r="Q1813" s="13"/>
      <c r="R1813"/>
      <c r="S1813" t="str">
        <f t="shared" si="415"/>
        <v/>
      </c>
      <c r="T1813" s="41" t="str">
        <f>IF(ISNA(VLOOKUP(P1813,'NEW XEQM.c'!E:F,2,0)),"--","PRESENT")</f>
        <v>--</v>
      </c>
      <c r="U1813"/>
      <c r="V1813">
        <f t="shared" si="418"/>
        <v>552</v>
      </c>
      <c r="W1813" s="75" t="s">
        <v>2566</v>
      </c>
      <c r="X1813" s="54" t="s">
        <v>2155</v>
      </c>
      <c r="Y1813" s="54" t="s">
        <v>2155</v>
      </c>
      <c r="Z1813" s="22" t="str">
        <f t="shared" si="419"/>
        <v/>
      </c>
      <c r="AA1813" s="22" t="str">
        <f t="shared" si="420"/>
        <v/>
      </c>
      <c r="AB1813" s="1">
        <f t="shared" si="421"/>
        <v>1773</v>
      </c>
      <c r="AC1813" t="str">
        <f t="shared" si="422"/>
        <v>ITM_RCL_PMT</v>
      </c>
      <c r="AD1813" s="125" t="str">
        <f>IF(ISNA(VLOOKUP(AA1813,'XEQM Shortlist'!J:J,1,0)),"//","")</f>
        <v/>
      </c>
      <c r="AF1813" s="88" t="str">
        <f t="shared" si="423"/>
        <v/>
      </c>
      <c r="AG1813" t="b">
        <f t="shared" si="424"/>
        <v>1</v>
      </c>
    </row>
    <row r="1814" spans="1:33">
      <c r="A1814" s="45">
        <f t="shared" si="416"/>
        <v>1814</v>
      </c>
      <c r="B1814" s="44">
        <f t="shared" si="417"/>
        <v>1774</v>
      </c>
      <c r="C1814" s="48" t="s">
        <v>3323</v>
      </c>
      <c r="D1814" s="48" t="s">
        <v>4599</v>
      </c>
      <c r="E1814" s="250" t="s">
        <v>5256</v>
      </c>
      <c r="F1814" s="250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6" t="s">
        <v>4609</v>
      </c>
      <c r="Q1814" s="13"/>
      <c r="R1814"/>
      <c r="S1814" t="str">
        <f t="shared" si="415"/>
        <v/>
      </c>
      <c r="T1814" s="41" t="str">
        <f>IF(ISNA(VLOOKUP(P1814,'NEW XEQM.c'!E:F,2,0)),"--","PRESENT")</f>
        <v>--</v>
      </c>
      <c r="U1814"/>
      <c r="V1814">
        <f t="shared" si="418"/>
        <v>552</v>
      </c>
      <c r="W1814" s="75" t="s">
        <v>2566</v>
      </c>
      <c r="X1814" s="54" t="s">
        <v>2155</v>
      </c>
      <c r="Y1814" s="54" t="s">
        <v>2155</v>
      </c>
      <c r="Z1814" s="22" t="str">
        <f t="shared" si="419"/>
        <v/>
      </c>
      <c r="AA1814" s="22" t="str">
        <f t="shared" si="420"/>
        <v/>
      </c>
      <c r="AB1814" s="1">
        <f t="shared" si="421"/>
        <v>1774</v>
      </c>
      <c r="AC1814" t="str">
        <f t="shared" si="422"/>
        <v>ITM_RCL_PV</v>
      </c>
      <c r="AD1814" s="125" t="str">
        <f>IF(ISNA(VLOOKUP(AA1814,'XEQM Shortlist'!J:J,1,0)),"//","")</f>
        <v/>
      </c>
      <c r="AF1814" s="88" t="str">
        <f t="shared" si="423"/>
        <v/>
      </c>
      <c r="AG1814" t="b">
        <f t="shared" si="424"/>
        <v>1</v>
      </c>
    </row>
    <row r="1815" spans="1:33">
      <c r="A1815" s="45">
        <f t="shared" si="416"/>
        <v>1815</v>
      </c>
      <c r="B1815" s="44">
        <f t="shared" si="417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6" t="s">
        <v>4618</v>
      </c>
      <c r="Q1815" s="13"/>
      <c r="R1815"/>
      <c r="S1815" t="str">
        <f t="shared" si="415"/>
        <v/>
      </c>
      <c r="T1815" s="41" t="str">
        <f>IF(ISNA(VLOOKUP(P1815,'NEW XEQM.c'!E:F,2,0)),"--","PRESENT")</f>
        <v>--</v>
      </c>
      <c r="U1815"/>
      <c r="V1815">
        <f t="shared" si="418"/>
        <v>553</v>
      </c>
      <c r="W1815" s="75" t="s">
        <v>2566</v>
      </c>
      <c r="X1815" s="54" t="s">
        <v>2155</v>
      </c>
      <c r="Y1815" s="54" t="s">
        <v>2155</v>
      </c>
      <c r="Z1815" s="22" t="str">
        <f t="shared" si="419"/>
        <v>"ATAN2"</v>
      </c>
      <c r="AA1815" s="22" t="str">
        <f t="shared" si="420"/>
        <v>ATAN2</v>
      </c>
      <c r="AB1815" s="1">
        <f t="shared" si="421"/>
        <v>1775</v>
      </c>
      <c r="AC1815" t="str">
        <f t="shared" si="422"/>
        <v>ITM_atan2</v>
      </c>
      <c r="AD1815" s="125" t="str">
        <f>IF(ISNA(VLOOKUP(AA1815,'XEQM Shortlist'!J:J,1,0)),"//","")</f>
        <v>//</v>
      </c>
      <c r="AF1815" s="88" t="str">
        <f t="shared" si="423"/>
        <v>ATAN2</v>
      </c>
      <c r="AG1815" t="b">
        <f t="shared" si="424"/>
        <v>1</v>
      </c>
    </row>
    <row r="1816" spans="1:33">
      <c r="A1816" s="45">
        <f t="shared" si="416"/>
        <v>1816</v>
      </c>
      <c r="B1816" s="44">
        <f t="shared" si="417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6" t="s">
        <v>4635</v>
      </c>
      <c r="Q1816" s="13"/>
      <c r="R1816"/>
      <c r="S1816" t="str">
        <f t="shared" si="415"/>
        <v/>
      </c>
      <c r="T1816" s="41" t="str">
        <f>IF(ISNA(VLOOKUP(P1816,'NEW XEQM.c'!E:F,2,0)),"--","PRESENT")</f>
        <v>--</v>
      </c>
      <c r="U1816"/>
      <c r="V1816">
        <f t="shared" si="418"/>
        <v>553</v>
      </c>
      <c r="W1816" s="75" t="s">
        <v>2566</v>
      </c>
      <c r="X1816" s="54" t="s">
        <v>2155</v>
      </c>
      <c r="Y1816" s="54" t="s">
        <v>2155</v>
      </c>
      <c r="Z1816" s="22" t="str">
        <f t="shared" si="419"/>
        <v/>
      </c>
      <c r="AA1816" s="22" t="str">
        <f t="shared" si="420"/>
        <v/>
      </c>
      <c r="AB1816" s="1">
        <f t="shared" si="421"/>
        <v>1776</v>
      </c>
      <c r="AC1816" t="str">
        <f t="shared" si="422"/>
        <v>ITM_TIMER_ADD</v>
      </c>
      <c r="AD1816" s="125" t="str">
        <f>IF(ISNA(VLOOKUP(AA1816,'XEQM Shortlist'!J:J,1,0)),"//","")</f>
        <v/>
      </c>
      <c r="AF1816" s="88" t="str">
        <f t="shared" si="423"/>
        <v/>
      </c>
      <c r="AG1816" t="b">
        <f t="shared" si="424"/>
        <v>1</v>
      </c>
    </row>
    <row r="1817" spans="1:33">
      <c r="A1817" s="45">
        <f t="shared" si="416"/>
        <v>1817</v>
      </c>
      <c r="B1817" s="44">
        <f t="shared" si="417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6" t="s">
        <v>4636</v>
      </c>
      <c r="Q1817" s="13"/>
      <c r="R1817"/>
      <c r="S1817" t="str">
        <f t="shared" si="415"/>
        <v/>
      </c>
      <c r="T1817" s="41" t="str">
        <f>IF(ISNA(VLOOKUP(P1817,'NEW XEQM.c'!E:F,2,0)),"--","PRESENT")</f>
        <v>--</v>
      </c>
      <c r="U1817"/>
      <c r="V1817">
        <f t="shared" si="418"/>
        <v>553</v>
      </c>
      <c r="W1817" s="75" t="s">
        <v>2566</v>
      </c>
      <c r="X1817" s="54" t="s">
        <v>2155</v>
      </c>
      <c r="Y1817" s="54" t="s">
        <v>2155</v>
      </c>
      <c r="Z1817" s="22" t="str">
        <f t="shared" si="419"/>
        <v/>
      </c>
      <c r="AA1817" s="22" t="str">
        <f t="shared" si="420"/>
        <v/>
      </c>
      <c r="AB1817" s="1">
        <f t="shared" si="421"/>
        <v>1777</v>
      </c>
      <c r="AC1817" t="str">
        <f t="shared" si="422"/>
        <v>ITM_TIMER_0_1S</v>
      </c>
      <c r="AD1817" s="125" t="str">
        <f>IF(ISNA(VLOOKUP(AA1817,'XEQM Shortlist'!J:J,1,0)),"//","")</f>
        <v/>
      </c>
      <c r="AF1817" s="88" t="str">
        <f t="shared" si="423"/>
        <v/>
      </c>
      <c r="AG1817" t="b">
        <f t="shared" si="424"/>
        <v>1</v>
      </c>
    </row>
    <row r="1818" spans="1:33">
      <c r="A1818" s="45">
        <f t="shared" si="416"/>
        <v>1818</v>
      </c>
      <c r="B1818" s="44">
        <f t="shared" si="417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6" t="s">
        <v>4637</v>
      </c>
      <c r="Q1818" s="13"/>
      <c r="R1818"/>
      <c r="S1818" t="str">
        <f t="shared" si="415"/>
        <v/>
      </c>
      <c r="T1818" s="41" t="str">
        <f>IF(ISNA(VLOOKUP(P1818,'NEW XEQM.c'!E:F,2,0)),"--","PRESENT")</f>
        <v>--</v>
      </c>
      <c r="U1818"/>
      <c r="V1818">
        <f t="shared" si="418"/>
        <v>553</v>
      </c>
      <c r="W1818" s="75" t="s">
        <v>2566</v>
      </c>
      <c r="X1818" s="54" t="s">
        <v>2155</v>
      </c>
      <c r="Y1818" s="54" t="s">
        <v>2155</v>
      </c>
      <c r="Z1818" s="22" t="str">
        <f t="shared" si="419"/>
        <v/>
      </c>
      <c r="AA1818" s="22" t="str">
        <f t="shared" si="420"/>
        <v/>
      </c>
      <c r="AB1818" s="1">
        <f t="shared" si="421"/>
        <v>1778</v>
      </c>
      <c r="AC1818" t="str">
        <f t="shared" si="422"/>
        <v>ITM_TIMER_RESET</v>
      </c>
      <c r="AD1818" s="125" t="str">
        <f>IF(ISNA(VLOOKUP(AA1818,'XEQM Shortlist'!J:J,1,0)),"//","")</f>
        <v/>
      </c>
      <c r="AF1818" s="88" t="str">
        <f t="shared" si="423"/>
        <v/>
      </c>
      <c r="AG1818" t="b">
        <f t="shared" si="424"/>
        <v>1</v>
      </c>
    </row>
    <row r="1819" spans="1:33">
      <c r="A1819" s="45">
        <f t="shared" si="416"/>
        <v>1819</v>
      </c>
      <c r="B1819" s="44">
        <f t="shared" si="417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6" t="s">
        <v>4638</v>
      </c>
      <c r="Q1819" s="13"/>
      <c r="R1819"/>
      <c r="S1819" t="str">
        <f t="shared" si="415"/>
        <v>NOT EQUAL</v>
      </c>
      <c r="T1819" s="41" t="str">
        <f>IF(ISNA(VLOOKUP(P1819,'NEW XEQM.c'!E:F,2,0)),"--","PRESENT")</f>
        <v>--</v>
      </c>
      <c r="U1819"/>
      <c r="V1819">
        <f t="shared" si="418"/>
        <v>553</v>
      </c>
      <c r="W1819" s="75" t="s">
        <v>2566</v>
      </c>
      <c r="X1819" s="54" t="s">
        <v>2155</v>
      </c>
      <c r="Y1819" s="54" t="s">
        <v>2155</v>
      </c>
      <c r="Z1819" s="22" t="str">
        <f t="shared" si="419"/>
        <v/>
      </c>
      <c r="AA1819" s="22" t="str">
        <f t="shared" si="420"/>
        <v/>
      </c>
      <c r="AB1819" s="1">
        <f t="shared" si="421"/>
        <v>1779</v>
      </c>
      <c r="AC1819" t="str">
        <f t="shared" si="422"/>
        <v>ITM_TIMER_RCL</v>
      </c>
      <c r="AD1819" s="125" t="str">
        <f>IF(ISNA(VLOOKUP(AA1819,'XEQM Shortlist'!J:J,1,0)),"//","")</f>
        <v/>
      </c>
      <c r="AF1819" s="88" t="str">
        <f t="shared" si="423"/>
        <v/>
      </c>
      <c r="AG1819" t="b">
        <f t="shared" si="424"/>
        <v>1</v>
      </c>
    </row>
    <row r="1820" spans="1:33">
      <c r="A1820" s="45">
        <f t="shared" si="416"/>
        <v>1820</v>
      </c>
      <c r="B1820" s="44">
        <f t="shared" si="417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6" t="s">
        <v>4667</v>
      </c>
      <c r="Q1820" s="13"/>
      <c r="R1820"/>
      <c r="S1820" t="str">
        <f t="shared" si="415"/>
        <v/>
      </c>
      <c r="T1820" s="41" t="str">
        <f>IF(ISNA(VLOOKUP(P1820,'NEW XEQM.c'!E:F,2,0)),"--","PRESENT")</f>
        <v>--</v>
      </c>
      <c r="U1820"/>
      <c r="V1820">
        <f t="shared" si="418"/>
        <v>553</v>
      </c>
      <c r="W1820" s="75" t="s">
        <v>2566</v>
      </c>
      <c r="X1820" s="54" t="s">
        <v>2155</v>
      </c>
      <c r="Y1820" s="54" t="s">
        <v>2155</v>
      </c>
      <c r="Z1820" s="22" t="str">
        <f t="shared" si="419"/>
        <v/>
      </c>
      <c r="AA1820" s="22" t="str">
        <f t="shared" si="420"/>
        <v/>
      </c>
      <c r="AB1820" s="1">
        <f t="shared" si="421"/>
        <v>1780</v>
      </c>
      <c r="AC1820" t="str">
        <f t="shared" si="422"/>
        <v>ITM_CLBKUP</v>
      </c>
      <c r="AD1820" s="125" t="str">
        <f>IF(ISNA(VLOOKUP(AA1820,'XEQM Shortlist'!J:J,1,0)),"//","")</f>
        <v/>
      </c>
      <c r="AF1820" s="88" t="str">
        <f t="shared" si="423"/>
        <v/>
      </c>
      <c r="AG1820" t="b">
        <f t="shared" si="424"/>
        <v>1</v>
      </c>
    </row>
    <row r="1821" spans="1:33" s="182" customFormat="1">
      <c r="A1821" s="45">
        <f t="shared" si="416"/>
        <v>1821</v>
      </c>
      <c r="B1821" s="44">
        <f t="shared" si="417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6" t="s">
        <v>4650</v>
      </c>
      <c r="Q1821" s="13"/>
      <c r="R1821"/>
      <c r="S1821" t="str">
        <f t="shared" si="415"/>
        <v/>
      </c>
      <c r="T1821" s="41" t="str">
        <f>IF(ISNA(VLOOKUP(P1821,'NEW XEQM.c'!E:F,2,0)),"--","PRESENT")</f>
        <v>--</v>
      </c>
      <c r="U1821"/>
      <c r="V1821">
        <f t="shared" si="418"/>
        <v>553</v>
      </c>
      <c r="W1821" s="181" t="s">
        <v>2566</v>
      </c>
      <c r="X1821" s="186" t="s">
        <v>2155</v>
      </c>
      <c r="Y1821" s="186" t="s">
        <v>2155</v>
      </c>
      <c r="Z1821" s="22" t="str">
        <f t="shared" si="419"/>
        <v/>
      </c>
      <c r="AA1821" s="22" t="str">
        <f t="shared" si="420"/>
        <v/>
      </c>
      <c r="AB1821" s="1">
        <f t="shared" si="421"/>
        <v>1781</v>
      </c>
      <c r="AC1821" t="str">
        <f t="shared" si="422"/>
        <v>ITM_CPXSLV</v>
      </c>
      <c r="AD1821" s="125" t="str">
        <f>IF(ISNA(VLOOKUP(AA1821,'XEQM Shortlist'!J:J,1,0)),"//","")</f>
        <v/>
      </c>
      <c r="AE1821"/>
      <c r="AF1821" s="88" t="str">
        <f t="shared" si="423"/>
        <v/>
      </c>
      <c r="AG1821" t="b">
        <f t="shared" si="424"/>
        <v>1</v>
      </c>
    </row>
    <row r="1822" spans="1:33" s="182" customFormat="1">
      <c r="A1822" s="45">
        <f t="shared" si="416"/>
        <v>1822</v>
      </c>
      <c r="B1822" s="44">
        <f t="shared" si="417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6" t="s">
        <v>4651</v>
      </c>
      <c r="Q1822" s="13"/>
      <c r="R1822"/>
      <c r="S1822" t="str">
        <f t="shared" si="415"/>
        <v/>
      </c>
      <c r="T1822" s="41" t="str">
        <f>IF(ISNA(VLOOKUP(P1822,'NEW XEQM.c'!E:F,2,0)),"--","PRESENT")</f>
        <v>--</v>
      </c>
      <c r="U1822"/>
      <c r="V1822">
        <f t="shared" si="418"/>
        <v>553</v>
      </c>
      <c r="W1822" s="181" t="s">
        <v>2566</v>
      </c>
      <c r="X1822" s="186" t="s">
        <v>2155</v>
      </c>
      <c r="Y1822" s="186" t="s">
        <v>2155</v>
      </c>
      <c r="Z1822" s="22" t="str">
        <f t="shared" si="419"/>
        <v/>
      </c>
      <c r="AA1822" s="22" t="str">
        <f t="shared" si="420"/>
        <v/>
      </c>
      <c r="AB1822" s="1">
        <f t="shared" si="421"/>
        <v>1782</v>
      </c>
      <c r="AC1822" t="str">
        <f t="shared" si="422"/>
        <v>ITM_DRAW</v>
      </c>
      <c r="AD1822" s="125" t="str">
        <f>IF(ISNA(VLOOKUP(AA1822,'XEQM Shortlist'!J:J,1,0)),"//","")</f>
        <v/>
      </c>
      <c r="AE1822"/>
      <c r="AF1822" s="88" t="str">
        <f t="shared" si="423"/>
        <v/>
      </c>
      <c r="AG1822" t="b">
        <f t="shared" si="424"/>
        <v>1</v>
      </c>
    </row>
    <row r="1823" spans="1:33" s="182" customFormat="1">
      <c r="A1823" s="45">
        <f t="shared" si="416"/>
        <v>1823</v>
      </c>
      <c r="B1823" s="44">
        <f t="shared" si="417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6" t="s">
        <v>4643</v>
      </c>
      <c r="Q1823" s="13"/>
      <c r="R1823"/>
      <c r="S1823" t="str">
        <f t="shared" si="415"/>
        <v/>
      </c>
      <c r="T1823" s="41" t="str">
        <f>IF(ISNA(VLOOKUP(P1823,'NEW XEQM.c'!E:F,2,0)),"--","PRESENT")</f>
        <v>--</v>
      </c>
      <c r="U1823"/>
      <c r="V1823">
        <f t="shared" si="418"/>
        <v>553</v>
      </c>
      <c r="W1823" s="181" t="s">
        <v>2566</v>
      </c>
      <c r="X1823" s="186" t="s">
        <v>2155</v>
      </c>
      <c r="Y1823" s="186" t="s">
        <v>2155</v>
      </c>
      <c r="Z1823" s="22" t="str">
        <f t="shared" si="419"/>
        <v/>
      </c>
      <c r="AA1823" s="22" t="str">
        <f t="shared" si="420"/>
        <v/>
      </c>
      <c r="AB1823" s="1">
        <f t="shared" si="421"/>
        <v>1783</v>
      </c>
      <c r="AC1823" t="str">
        <f t="shared" si="422"/>
        <v>MNU_GRAPH</v>
      </c>
      <c r="AD1823" s="125" t="str">
        <f>IF(ISNA(VLOOKUP(AA1823,'XEQM Shortlist'!J:J,1,0)),"//","")</f>
        <v/>
      </c>
      <c r="AE1823"/>
      <c r="AF1823" s="88" t="str">
        <f t="shared" si="423"/>
        <v/>
      </c>
      <c r="AG1823" t="b">
        <f t="shared" si="424"/>
        <v>1</v>
      </c>
    </row>
    <row r="1824" spans="1:33" s="182" customFormat="1">
      <c r="A1824" s="45">
        <f t="shared" si="416"/>
        <v>1824</v>
      </c>
      <c r="B1824" s="44">
        <f t="shared" si="417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6" t="s">
        <v>4647</v>
      </c>
      <c r="Q1824" s="13"/>
      <c r="R1824"/>
      <c r="S1824" t="str">
        <f t="shared" si="415"/>
        <v/>
      </c>
      <c r="T1824" s="41" t="str">
        <f>IF(ISNA(VLOOKUP(P1824,'NEW XEQM.c'!E:F,2,0)),"--","PRESENT")</f>
        <v>--</v>
      </c>
      <c r="U1824"/>
      <c r="V1824">
        <f t="shared" si="418"/>
        <v>553</v>
      </c>
      <c r="W1824" s="181" t="s">
        <v>2566</v>
      </c>
      <c r="X1824" s="186" t="s">
        <v>2155</v>
      </c>
      <c r="Y1824" s="186" t="s">
        <v>2155</v>
      </c>
      <c r="Z1824" s="22" t="str">
        <f t="shared" si="419"/>
        <v/>
      </c>
      <c r="AA1824" s="22" t="str">
        <f t="shared" si="420"/>
        <v/>
      </c>
      <c r="AB1824" s="1">
        <f t="shared" si="421"/>
        <v>1784</v>
      </c>
      <c r="AC1824" t="str">
        <f t="shared" si="422"/>
        <v>ITM_REPLT</v>
      </c>
      <c r="AD1824" s="125" t="str">
        <f>IF(ISNA(VLOOKUP(AA1824,'XEQM Shortlist'!J:J,1,0)),"//","")</f>
        <v/>
      </c>
      <c r="AE1824"/>
      <c r="AF1824" s="88" t="str">
        <f t="shared" si="423"/>
        <v/>
      </c>
      <c r="AG1824" t="b">
        <f t="shared" si="424"/>
        <v>1</v>
      </c>
    </row>
    <row r="1825" spans="1:33" s="182" customFormat="1">
      <c r="A1825" s="45">
        <f t="shared" si="416"/>
        <v>1825</v>
      </c>
      <c r="B1825" s="44">
        <f t="shared" si="417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6" t="s">
        <v>4719</v>
      </c>
      <c r="Q1825" s="13"/>
      <c r="R1825"/>
      <c r="S1825" t="str">
        <f t="shared" si="415"/>
        <v/>
      </c>
      <c r="T1825" s="41" t="str">
        <f>IF(ISNA(VLOOKUP(P1825,'NEW XEQM.c'!E:F,2,0)),"--","PRESENT")</f>
        <v>--</v>
      </c>
      <c r="U1825"/>
      <c r="V1825">
        <f t="shared" si="418"/>
        <v>553</v>
      </c>
      <c r="W1825" s="181" t="s">
        <v>2566</v>
      </c>
      <c r="X1825" s="186" t="s">
        <v>2155</v>
      </c>
      <c r="Y1825" s="186" t="s">
        <v>2155</v>
      </c>
      <c r="Z1825" s="22" t="str">
        <f t="shared" si="419"/>
        <v/>
      </c>
      <c r="AA1825" s="22" t="str">
        <f t="shared" si="420"/>
        <v/>
      </c>
      <c r="AB1825" s="1">
        <f t="shared" si="421"/>
        <v>1785</v>
      </c>
      <c r="AC1825" t="str">
        <f t="shared" si="422"/>
        <v>ITM_FPHERE</v>
      </c>
      <c r="AD1825" s="125" t="str">
        <f>IF(ISNA(VLOOKUP(AA1825,'XEQM Shortlist'!J:J,1,0)),"//","")</f>
        <v/>
      </c>
      <c r="AE1825"/>
      <c r="AF1825" s="88" t="str">
        <f t="shared" si="423"/>
        <v/>
      </c>
      <c r="AG1825" t="b">
        <f t="shared" si="424"/>
        <v>1</v>
      </c>
    </row>
    <row r="1826" spans="1:33" s="182" customFormat="1">
      <c r="A1826" s="45">
        <f t="shared" si="416"/>
        <v>1826</v>
      </c>
      <c r="B1826" s="44">
        <f t="shared" si="417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6" t="s">
        <v>4720</v>
      </c>
      <c r="Q1826" s="13"/>
      <c r="R1826"/>
      <c r="S1826" t="str">
        <f t="shared" ref="S1826:S1834" si="425">IF(E1826=F1826,"","NOT EQUAL")</f>
        <v/>
      </c>
      <c r="T1826" s="41" t="str">
        <f>IF(ISNA(VLOOKUP(P1826,'NEW XEQM.c'!E:F,2,0)),"--","PRESENT")</f>
        <v>--</v>
      </c>
      <c r="U1826"/>
      <c r="V1826">
        <f t="shared" si="418"/>
        <v>553</v>
      </c>
      <c r="W1826" s="181" t="s">
        <v>2566</v>
      </c>
      <c r="X1826" s="186" t="s">
        <v>2155</v>
      </c>
      <c r="Y1826" s="186" t="s">
        <v>2155</v>
      </c>
      <c r="Z1826" s="22" t="str">
        <f t="shared" si="419"/>
        <v/>
      </c>
      <c r="AA1826" s="22" t="str">
        <f t="shared" si="420"/>
        <v/>
      </c>
      <c r="AB1826" s="1">
        <f t="shared" si="421"/>
        <v>1786</v>
      </c>
      <c r="AC1826" t="str">
        <f t="shared" si="422"/>
        <v>ITM_FPPHERE</v>
      </c>
      <c r="AD1826" s="125" t="str">
        <f>IF(ISNA(VLOOKUP(AA1826,'XEQM Shortlist'!J:J,1,0)),"//","")</f>
        <v/>
      </c>
      <c r="AE1826"/>
      <c r="AF1826" s="88" t="str">
        <f t="shared" si="423"/>
        <v/>
      </c>
      <c r="AG1826" t="b">
        <f t="shared" si="424"/>
        <v>1</v>
      </c>
    </row>
    <row r="1827" spans="1:33" s="182" customFormat="1">
      <c r="A1827" s="45">
        <f t="shared" si="416"/>
        <v>1827</v>
      </c>
      <c r="B1827" s="44">
        <f t="shared" si="417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6" t="s">
        <v>4779</v>
      </c>
      <c r="Q1827" s="13"/>
      <c r="R1827"/>
      <c r="S1827" t="str">
        <f t="shared" si="425"/>
        <v/>
      </c>
      <c r="T1827" s="41" t="str">
        <f>IF(ISNA(VLOOKUP(P1827,'NEW XEQM.c'!E:F,2,0)),"--","PRESENT")</f>
        <v>--</v>
      </c>
      <c r="U1827"/>
      <c r="V1827">
        <f t="shared" si="418"/>
        <v>553</v>
      </c>
      <c r="W1827" s="181" t="s">
        <v>2558</v>
      </c>
      <c r="X1827" s="186" t="s">
        <v>2155</v>
      </c>
      <c r="Y1827" s="186" t="s">
        <v>2155</v>
      </c>
      <c r="Z1827" s="22" t="str">
        <f t="shared" si="419"/>
        <v/>
      </c>
      <c r="AA1827" s="22" t="str">
        <f t="shared" si="420"/>
        <v/>
      </c>
      <c r="AB1827" s="1">
        <f t="shared" si="421"/>
        <v>1787</v>
      </c>
      <c r="AC1827" t="str">
        <f t="shared" si="422"/>
        <v>ITM_nBINS</v>
      </c>
      <c r="AD1827" s="125" t="str">
        <f>IF(ISNA(VLOOKUP(AA1827,'XEQM Shortlist'!J:J,1,0)),"//","")</f>
        <v/>
      </c>
      <c r="AE1827"/>
      <c r="AF1827" s="88" t="str">
        <f t="shared" si="423"/>
        <v/>
      </c>
      <c r="AG1827" t="b">
        <f t="shared" si="424"/>
        <v>1</v>
      </c>
    </row>
    <row r="1828" spans="1:33" s="182" customFormat="1">
      <c r="A1828" s="45">
        <f t="shared" si="416"/>
        <v>1828</v>
      </c>
      <c r="B1828" s="44">
        <f t="shared" si="417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6" t="s">
        <v>4780</v>
      </c>
      <c r="Q1828" s="13"/>
      <c r="R1828"/>
      <c r="S1828" t="str">
        <f t="shared" si="425"/>
        <v/>
      </c>
      <c r="T1828" s="41" t="str">
        <f>IF(ISNA(VLOOKUP(P1828,'NEW XEQM.c'!E:F,2,0)),"--","PRESENT")</f>
        <v>--</v>
      </c>
      <c r="U1828"/>
      <c r="V1828">
        <f t="shared" si="418"/>
        <v>553</v>
      </c>
      <c r="W1828" s="181" t="s">
        <v>2558</v>
      </c>
      <c r="X1828" s="186" t="s">
        <v>2155</v>
      </c>
      <c r="Y1828" s="186" t="s">
        <v>2155</v>
      </c>
      <c r="Z1828" s="22" t="str">
        <f t="shared" si="419"/>
        <v/>
      </c>
      <c r="AA1828" s="22" t="str">
        <f t="shared" si="420"/>
        <v/>
      </c>
      <c r="AB1828" s="1">
        <f t="shared" si="421"/>
        <v>1788</v>
      </c>
      <c r="AC1828" t="str">
        <f t="shared" si="422"/>
        <v>ITM_LOBIN</v>
      </c>
      <c r="AD1828" s="125" t="str">
        <f>IF(ISNA(VLOOKUP(AA1828,'XEQM Shortlist'!J:J,1,0)),"//","")</f>
        <v/>
      </c>
      <c r="AE1828"/>
      <c r="AF1828" s="88" t="str">
        <f t="shared" si="423"/>
        <v/>
      </c>
      <c r="AG1828" t="b">
        <f t="shared" si="424"/>
        <v>1</v>
      </c>
    </row>
    <row r="1829" spans="1:33" s="182" customFormat="1">
      <c r="A1829" s="45">
        <f t="shared" si="416"/>
        <v>1829</v>
      </c>
      <c r="B1829" s="44">
        <f t="shared" si="417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6" t="s">
        <v>4781</v>
      </c>
      <c r="Q1829" s="13"/>
      <c r="R1829"/>
      <c r="S1829" t="str">
        <f t="shared" si="425"/>
        <v/>
      </c>
      <c r="T1829" s="41" t="str">
        <f>IF(ISNA(VLOOKUP(P1829,'NEW XEQM.c'!E:F,2,0)),"--","PRESENT")</f>
        <v>--</v>
      </c>
      <c r="U1829"/>
      <c r="V1829">
        <f t="shared" si="418"/>
        <v>553</v>
      </c>
      <c r="W1829" s="181" t="s">
        <v>2558</v>
      </c>
      <c r="X1829" s="186" t="s">
        <v>2155</v>
      </c>
      <c r="Y1829" s="186" t="s">
        <v>2155</v>
      </c>
      <c r="Z1829" s="22" t="str">
        <f t="shared" si="419"/>
        <v/>
      </c>
      <c r="AA1829" s="22" t="str">
        <f t="shared" si="420"/>
        <v/>
      </c>
      <c r="AB1829" s="1">
        <f t="shared" si="421"/>
        <v>1789</v>
      </c>
      <c r="AC1829" t="str">
        <f t="shared" si="422"/>
        <v>ITM_HIBIN</v>
      </c>
      <c r="AD1829" s="125" t="str">
        <f>IF(ISNA(VLOOKUP(AA1829,'XEQM Shortlist'!J:J,1,0)),"//","")</f>
        <v/>
      </c>
      <c r="AE1829"/>
      <c r="AF1829" s="88" t="str">
        <f t="shared" si="423"/>
        <v/>
      </c>
      <c r="AG1829" t="b">
        <f t="shared" si="424"/>
        <v>1</v>
      </c>
    </row>
    <row r="1830" spans="1:33" s="182" customFormat="1">
      <c r="A1830" s="45">
        <f t="shared" si="416"/>
        <v>1830</v>
      </c>
      <c r="B1830" s="44">
        <f t="shared" si="417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6" t="s">
        <v>4784</v>
      </c>
      <c r="Q1830" s="13"/>
      <c r="R1830"/>
      <c r="S1830" t="str">
        <f t="shared" si="425"/>
        <v/>
      </c>
      <c r="T1830" s="41" t="str">
        <f>IF(ISNA(VLOOKUP(P1830,'NEW XEQM.c'!E:F,2,0)),"--","PRESENT")</f>
        <v>--</v>
      </c>
      <c r="U1830"/>
      <c r="V1830">
        <f t="shared" si="418"/>
        <v>553</v>
      </c>
      <c r="W1830" s="181" t="s">
        <v>2558</v>
      </c>
      <c r="X1830" s="186" t="s">
        <v>2155</v>
      </c>
      <c r="Y1830" s="186" t="s">
        <v>2155</v>
      </c>
      <c r="Z1830" s="22" t="str">
        <f t="shared" si="419"/>
        <v/>
      </c>
      <c r="AA1830" s="22" t="str">
        <f t="shared" si="420"/>
        <v/>
      </c>
      <c r="AB1830" s="1">
        <f t="shared" si="421"/>
        <v>1790</v>
      </c>
      <c r="AC1830" t="str">
        <f t="shared" si="422"/>
        <v>ITM_HISTOX</v>
      </c>
      <c r="AD1830" s="125" t="str">
        <f>IF(ISNA(VLOOKUP(AA1830,'XEQM Shortlist'!J:J,1,0)),"//","")</f>
        <v/>
      </c>
      <c r="AE1830"/>
      <c r="AF1830" s="88" t="str">
        <f t="shared" si="423"/>
        <v/>
      </c>
      <c r="AG1830" t="b">
        <f t="shared" si="424"/>
        <v>1</v>
      </c>
    </row>
    <row r="1831" spans="1:33" s="182" customFormat="1">
      <c r="A1831" s="45">
        <f t="shared" si="416"/>
        <v>1831</v>
      </c>
      <c r="B1831" s="44">
        <f t="shared" si="417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6" t="s">
        <v>4785</v>
      </c>
      <c r="Q1831" s="13"/>
      <c r="R1831"/>
      <c r="S1831" t="str">
        <f t="shared" si="425"/>
        <v/>
      </c>
      <c r="T1831" s="41" t="str">
        <f>IF(ISNA(VLOOKUP(P1831,'NEW XEQM.c'!E:F,2,0)),"--","PRESENT")</f>
        <v>--</v>
      </c>
      <c r="U1831"/>
      <c r="V1831">
        <f t="shared" si="418"/>
        <v>553</v>
      </c>
      <c r="W1831" s="181" t="s">
        <v>2558</v>
      </c>
      <c r="X1831" s="186" t="s">
        <v>2155</v>
      </c>
      <c r="Y1831" s="186" t="s">
        <v>2155</v>
      </c>
      <c r="Z1831" s="22" t="str">
        <f t="shared" si="419"/>
        <v/>
      </c>
      <c r="AA1831" s="22" t="str">
        <f t="shared" si="420"/>
        <v/>
      </c>
      <c r="AB1831" s="1">
        <f t="shared" si="421"/>
        <v>1791</v>
      </c>
      <c r="AC1831" t="str">
        <f t="shared" si="422"/>
        <v>ITM_HISTOY</v>
      </c>
      <c r="AD1831" s="125" t="str">
        <f>IF(ISNA(VLOOKUP(AA1831,'XEQM Shortlist'!J:J,1,0)),"//","")</f>
        <v/>
      </c>
      <c r="AE1831"/>
      <c r="AF1831" s="88" t="str">
        <f t="shared" si="423"/>
        <v/>
      </c>
      <c r="AG1831" t="b">
        <f t="shared" si="424"/>
        <v>1</v>
      </c>
    </row>
    <row r="1832" spans="1:33" s="182" customFormat="1">
      <c r="A1832" s="45">
        <f t="shared" si="416"/>
        <v>1832</v>
      </c>
      <c r="B1832" s="44">
        <f t="shared" si="417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6" t="s">
        <v>4782</v>
      </c>
      <c r="Q1832" s="13"/>
      <c r="R1832"/>
      <c r="S1832" t="str">
        <f t="shared" si="425"/>
        <v/>
      </c>
      <c r="T1832" s="41" t="str">
        <f>IF(ISNA(VLOOKUP(P1832,'NEW XEQM.c'!E:F,2,0)),"--","PRESENT")</f>
        <v>--</v>
      </c>
      <c r="U1832"/>
      <c r="V1832">
        <f t="shared" si="418"/>
        <v>553</v>
      </c>
      <c r="W1832" s="181" t="s">
        <v>2558</v>
      </c>
      <c r="X1832" s="186" t="s">
        <v>2155</v>
      </c>
      <c r="Y1832" s="186" t="s">
        <v>2155</v>
      </c>
      <c r="Z1832" s="22" t="str">
        <f t="shared" si="419"/>
        <v/>
      </c>
      <c r="AA1832" s="22" t="str">
        <f t="shared" si="420"/>
        <v/>
      </c>
      <c r="AB1832" s="1">
        <f t="shared" si="421"/>
        <v>1792</v>
      </c>
      <c r="AC1832" t="str">
        <f t="shared" si="422"/>
        <v>ITM_HPLOT</v>
      </c>
      <c r="AD1832" s="125" t="str">
        <f>IF(ISNA(VLOOKUP(AA1832,'XEQM Shortlist'!J:J,1,0)),"//","")</f>
        <v/>
      </c>
      <c r="AE1832"/>
      <c r="AF1832" s="88" t="str">
        <f t="shared" si="423"/>
        <v/>
      </c>
      <c r="AG1832" t="b">
        <f t="shared" si="424"/>
        <v>1</v>
      </c>
    </row>
    <row r="1833" spans="1:33" s="182" customFormat="1">
      <c r="A1833" s="45">
        <f t="shared" si="416"/>
        <v>1833</v>
      </c>
      <c r="B1833" s="44">
        <f t="shared" si="417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6" t="s">
        <v>4783</v>
      </c>
      <c r="Q1833" s="13"/>
      <c r="R1833"/>
      <c r="S1833" t="str">
        <f t="shared" si="425"/>
        <v/>
      </c>
      <c r="T1833" s="41" t="str">
        <f>IF(ISNA(VLOOKUP(P1833,'NEW XEQM.c'!E:F,2,0)),"--","PRESENT")</f>
        <v>--</v>
      </c>
      <c r="U1833"/>
      <c r="V1833">
        <f t="shared" si="418"/>
        <v>553</v>
      </c>
      <c r="W1833" s="181" t="s">
        <v>2558</v>
      </c>
      <c r="X1833" s="186" t="s">
        <v>2155</v>
      </c>
      <c r="Y1833" s="186" t="s">
        <v>2155</v>
      </c>
      <c r="Z1833" s="22" t="str">
        <f t="shared" si="419"/>
        <v/>
      </c>
      <c r="AA1833" s="22" t="str">
        <f t="shared" si="420"/>
        <v/>
      </c>
      <c r="AB1833" s="1">
        <f t="shared" si="421"/>
        <v>1793</v>
      </c>
      <c r="AC1833" t="str">
        <f t="shared" si="422"/>
        <v>ITM_HNORM</v>
      </c>
      <c r="AD1833" s="125" t="str">
        <f>IF(ISNA(VLOOKUP(AA1833,'XEQM Shortlist'!J:J,1,0)),"//","")</f>
        <v/>
      </c>
      <c r="AE1833"/>
      <c r="AF1833" s="88" t="str">
        <f t="shared" si="423"/>
        <v/>
      </c>
      <c r="AG1833" t="b">
        <f t="shared" si="424"/>
        <v>1</v>
      </c>
    </row>
    <row r="1834" spans="1:33">
      <c r="A1834" s="45">
        <f t="shared" si="416"/>
        <v>1834</v>
      </c>
      <c r="B1834" s="44">
        <f t="shared" si="417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6" t="s">
        <v>5003</v>
      </c>
      <c r="Q1834" s="13"/>
      <c r="R1834"/>
      <c r="S1834" t="str">
        <f t="shared" si="425"/>
        <v/>
      </c>
      <c r="T1834" s="41" t="str">
        <f>IF(ISNA(VLOOKUP(P1834,'NEW XEQM.c'!E:F,2,0)),"--","PRESENT")</f>
        <v>--</v>
      </c>
      <c r="U1834"/>
      <c r="V1834">
        <f t="shared" si="418"/>
        <v>554</v>
      </c>
      <c r="W1834" s="75" t="s">
        <v>2566</v>
      </c>
      <c r="X1834" s="54" t="s">
        <v>2155</v>
      </c>
      <c r="Y1834" s="54" t="s">
        <v>2155</v>
      </c>
      <c r="Z1834" s="22" t="str">
        <f t="shared" si="419"/>
        <v>STD_SQUARE_ROOT "(1+X" STD_SUP_2 ")"</v>
      </c>
      <c r="AA1834" s="22" t="str">
        <f t="shared" si="420"/>
        <v>SQUARE_ROOT(1+X^2)</v>
      </c>
      <c r="AB1834" s="1">
        <f t="shared" si="421"/>
        <v>1794</v>
      </c>
      <c r="AC1834" t="str">
        <f t="shared" si="422"/>
        <v>ITM_SQRT1PX2</v>
      </c>
      <c r="AD1834" s="125" t="str">
        <f>IF(ISNA(VLOOKUP(AA1834,'XEQM Shortlist'!J:J,1,0)),"//","")</f>
        <v>//</v>
      </c>
      <c r="AF1834" s="88" t="str">
        <f t="shared" si="423"/>
        <v>SQ(1+X^2)</v>
      </c>
      <c r="AG1834" t="b">
        <f t="shared" si="424"/>
        <v>0</v>
      </c>
    </row>
    <row r="1835" spans="1:33" s="41" customFormat="1">
      <c r="A1835" s="45" t="str">
        <f t="shared" si="416"/>
        <v/>
      </c>
      <c r="B1835" s="44">
        <f t="shared" si="417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6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2155</v>
      </c>
      <c r="X1835" s="54" t="s">
        <v>2155</v>
      </c>
      <c r="Y1835" s="54" t="s">
        <v>2155</v>
      </c>
      <c r="Z1835" s="22" t="str">
        <f t="shared" si="419"/>
        <v/>
      </c>
      <c r="AA1835" s="22" t="str">
        <f t="shared" si="420"/>
        <v/>
      </c>
      <c r="AB1835" s="1">
        <f t="shared" si="421"/>
        <v>1794.01</v>
      </c>
      <c r="AC1835" t="str">
        <f t="shared" si="422"/>
        <v/>
      </c>
      <c r="AD1835" s="125" t="str">
        <f>IF(ISNA(VLOOKUP(AA1835,'XEQM Shortlist'!J:J,1,0)),"//","")</f>
        <v/>
      </c>
      <c r="AF1835" s="88" t="str">
        <f t="shared" si="423"/>
        <v/>
      </c>
      <c r="AG1835" t="b">
        <f t="shared" si="424"/>
        <v>1</v>
      </c>
    </row>
    <row r="1836" spans="1:33" s="41" customFormat="1">
      <c r="A1836" s="45" t="str">
        <f t="shared" si="416"/>
        <v/>
      </c>
      <c r="B1836" s="44">
        <f t="shared" si="417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6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2155</v>
      </c>
      <c r="X1836" s="54" t="s">
        <v>2155</v>
      </c>
      <c r="Y1836" s="54" t="s">
        <v>2155</v>
      </c>
      <c r="Z1836" s="22" t="str">
        <f t="shared" si="419"/>
        <v/>
      </c>
      <c r="AA1836" s="22" t="str">
        <f t="shared" si="420"/>
        <v/>
      </c>
      <c r="AB1836" s="1">
        <f t="shared" si="421"/>
        <v>1794.02</v>
      </c>
      <c r="AC1836" t="str">
        <f t="shared" si="422"/>
        <v/>
      </c>
      <c r="AD1836" s="125" t="str">
        <f>IF(ISNA(VLOOKUP(AA1836,'XEQM Shortlist'!J:J,1,0)),"//","")</f>
        <v/>
      </c>
      <c r="AF1836" s="88" t="str">
        <f t="shared" si="423"/>
        <v/>
      </c>
      <c r="AG1836" t="b">
        <f t="shared" si="424"/>
        <v>1</v>
      </c>
    </row>
    <row r="1837" spans="1:33" s="41" customFormat="1">
      <c r="A1837" s="45" t="str">
        <f t="shared" si="416"/>
        <v/>
      </c>
      <c r="B1837" s="44">
        <f t="shared" si="417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6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2155</v>
      </c>
      <c r="X1837" s="54" t="s">
        <v>2155</v>
      </c>
      <c r="Y1837" s="54" t="s">
        <v>2155</v>
      </c>
      <c r="Z1837" s="22" t="str">
        <f t="shared" si="419"/>
        <v/>
      </c>
      <c r="AA1837" s="22" t="str">
        <f t="shared" si="420"/>
        <v/>
      </c>
      <c r="AB1837" s="1">
        <f t="shared" si="421"/>
        <v>1794.03</v>
      </c>
      <c r="AC1837" t="str">
        <f t="shared" si="422"/>
        <v/>
      </c>
      <c r="AD1837" s="125" t="str">
        <f>IF(ISNA(VLOOKUP(AA1837,'XEQM Shortlist'!J:J,1,0)),"//","")</f>
        <v/>
      </c>
      <c r="AF1837" s="88" t="str">
        <f t="shared" si="423"/>
        <v/>
      </c>
      <c r="AG1837" t="b">
        <f t="shared" si="424"/>
        <v>1</v>
      </c>
    </row>
    <row r="1838" spans="1:33" s="41" customFormat="1">
      <c r="A1838" s="45" t="str">
        <f t="shared" si="416"/>
        <v/>
      </c>
      <c r="B1838" s="44">
        <f t="shared" si="417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2155</v>
      </c>
      <c r="X1838" s="54" t="s">
        <v>2155</v>
      </c>
      <c r="Y1838" s="54" t="s">
        <v>2155</v>
      </c>
      <c r="Z1838" s="22" t="str">
        <f t="shared" si="419"/>
        <v/>
      </c>
      <c r="AA1838" s="22" t="str">
        <f t="shared" si="420"/>
        <v/>
      </c>
      <c r="AB1838" s="1">
        <f t="shared" si="421"/>
        <v>1794.04</v>
      </c>
      <c r="AC1838" t="str">
        <f t="shared" si="422"/>
        <v>//Jaymos C43 extensions</v>
      </c>
      <c r="AD1838" s="125" t="str">
        <f>IF(ISNA(VLOOKUP(AA1838,'XEQM Shortlist'!J:J,1,0)),"//","")</f>
        <v/>
      </c>
      <c r="AF1838" s="88" t="str">
        <f t="shared" si="423"/>
        <v/>
      </c>
      <c r="AG1838" t="b">
        <f t="shared" si="424"/>
        <v>1</v>
      </c>
    </row>
    <row r="1839" spans="1:33" s="17" customFormat="1">
      <c r="A1839" s="45">
        <f t="shared" si="416"/>
        <v>1839</v>
      </c>
      <c r="B1839" s="44">
        <f t="shared" si="417"/>
        <v>1795</v>
      </c>
      <c r="C1839" s="89" t="s">
        <v>3642</v>
      </c>
      <c r="D1839" s="89" t="s">
        <v>7</v>
      </c>
      <c r="E1839" s="108" t="str">
        <f t="shared" ref="E1839" si="426">CHAR(34)&amp;IF(B1839&lt;10,"000",IF(B1839&lt;100,"00",IF(B1839&lt;1000,"0","")))&amp;$B1839&amp;CHAR(34)</f>
        <v>"1795"</v>
      </c>
      <c r="F1839" s="90" t="str">
        <f t="shared" ref="F1839" si="427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6" t="str">
        <f t="shared" ref="P1839" si="428">"MNU_"&amp;IF(B1839&lt;10,"000",IF(B1839&lt;100,"00",IF(B1839&lt;1000,"0","")))&amp;$B1839</f>
        <v>MNU_1795</v>
      </c>
      <c r="Q1839" s="13"/>
      <c r="R1839"/>
      <c r="S1839" t="str">
        <f t="shared" ref="S1839" si="429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0">IF(AA1839&lt;&gt;"",V1838+1,V1838)</f>
        <v>553</v>
      </c>
      <c r="W1839" s="88" t="s">
        <v>2155</v>
      </c>
      <c r="X1839" s="92" t="s">
        <v>2155</v>
      </c>
      <c r="Y1839" s="92" t="s">
        <v>2155</v>
      </c>
      <c r="Z1839" s="22" t="str">
        <f t="shared" si="419"/>
        <v/>
      </c>
      <c r="AA1839" s="22" t="str">
        <f t="shared" si="420"/>
        <v/>
      </c>
      <c r="AB1839" s="1">
        <f t="shared" si="421"/>
        <v>1795</v>
      </c>
      <c r="AC1839" t="str">
        <f t="shared" si="422"/>
        <v>MNU_1795</v>
      </c>
      <c r="AD1839" s="125" t="str">
        <f>IF(ISNA(VLOOKUP(AA1839,'XEQM Shortlist'!J:J,1,0)),"//","")</f>
        <v/>
      </c>
      <c r="AE1839"/>
      <c r="AF1839" s="88" t="str">
        <f t="shared" si="423"/>
        <v/>
      </c>
      <c r="AG1839" t="b">
        <f t="shared" si="424"/>
        <v>1</v>
      </c>
    </row>
    <row r="1840" spans="1:33">
      <c r="A1840" s="45">
        <f t="shared" si="416"/>
        <v>1840</v>
      </c>
      <c r="B1840" s="44">
        <f t="shared" si="417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6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3" t="s">
        <v>5049</v>
      </c>
      <c r="Q1840" s="13"/>
      <c r="R1840"/>
      <c r="S1840" t="str">
        <f t="shared" ref="S1840:S1902" si="431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32">IF(AA1840&lt;&gt;"",V1839+1,V1839)</f>
        <v>553</v>
      </c>
      <c r="W1840" s="75" t="s">
        <v>2599</v>
      </c>
      <c r="X1840" s="54" t="s">
        <v>2155</v>
      </c>
      <c r="Y1840" s="54" t="s">
        <v>2155</v>
      </c>
      <c r="Z1840" s="22" t="str">
        <f t="shared" si="419"/>
        <v/>
      </c>
      <c r="AA1840" s="22" t="str">
        <f t="shared" si="420"/>
        <v/>
      </c>
      <c r="AB1840" s="1">
        <f t="shared" si="421"/>
        <v>1796</v>
      </c>
      <c r="AC1840" t="str">
        <f t="shared" si="422"/>
        <v>ITM_BASE_SCREEN</v>
      </c>
      <c r="AD1840" s="125" t="str">
        <f>IF(ISNA(VLOOKUP(AA1840,'XEQM Shortlist'!J:J,1,0)),"//","")</f>
        <v/>
      </c>
      <c r="AF1840" s="88" t="str">
        <f t="shared" si="423"/>
        <v/>
      </c>
      <c r="AG1840" t="b">
        <f t="shared" si="424"/>
        <v>1</v>
      </c>
    </row>
    <row r="1841" spans="1:33">
      <c r="A1841" s="45">
        <f t="shared" si="416"/>
        <v>1841</v>
      </c>
      <c r="B1841" s="44">
        <f t="shared" si="417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6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3" t="s">
        <v>2152</v>
      </c>
      <c r="Q1841" s="13"/>
      <c r="R1841"/>
      <c r="S1841" t="str">
        <f t="shared" si="431"/>
        <v/>
      </c>
      <c r="T1841" s="41" t="str">
        <f>IF(ISNA(VLOOKUP(P1841,'NEW XEQM.c'!E:F,2,0)),"--","PRESENT")</f>
        <v>PRESENT</v>
      </c>
      <c r="U1841"/>
      <c r="V1841">
        <f t="shared" si="432"/>
        <v>553</v>
      </c>
      <c r="W1841" s="75" t="s">
        <v>2599</v>
      </c>
      <c r="X1841" s="54" t="s">
        <v>2155</v>
      </c>
      <c r="Y1841" s="54" t="s">
        <v>2155</v>
      </c>
      <c r="Z1841" s="22" t="str">
        <f t="shared" si="419"/>
        <v/>
      </c>
      <c r="AA1841" s="22" t="str">
        <f t="shared" si="420"/>
        <v/>
      </c>
      <c r="AB1841" s="1">
        <f t="shared" si="421"/>
        <v>1797</v>
      </c>
      <c r="AC1841" t="str">
        <f t="shared" si="422"/>
        <v>ITM_G_DOUBLETAP</v>
      </c>
      <c r="AD1841" s="125" t="str">
        <f>IF(ISNA(VLOOKUP(AA1841,'XEQM Shortlist'!J:J,1,0)),"//","")</f>
        <v/>
      </c>
      <c r="AF1841" s="88" t="str">
        <f t="shared" si="423"/>
        <v/>
      </c>
      <c r="AG1841" t="b">
        <f t="shared" si="424"/>
        <v>1</v>
      </c>
    </row>
    <row r="1842" spans="1:33" s="41" customFormat="1">
      <c r="A1842" s="45">
        <f t="shared" si="416"/>
        <v>1842</v>
      </c>
      <c r="B1842" s="44">
        <f t="shared" si="417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6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3" t="s">
        <v>5443</v>
      </c>
      <c r="Q1842" s="13"/>
      <c r="R1842"/>
      <c r="S1842" t="str">
        <f t="shared" si="431"/>
        <v/>
      </c>
      <c r="T1842" s="41" t="str">
        <f>IF(ISNA(VLOOKUP(P1842,'NEW XEQM.c'!E:F,2,0)),"--","PRESENT")</f>
        <v>--</v>
      </c>
      <c r="U1842"/>
      <c r="V1842">
        <f t="shared" si="432"/>
        <v>553</v>
      </c>
      <c r="W1842" s="75" t="s">
        <v>2566</v>
      </c>
      <c r="X1842" s="54" t="s">
        <v>2155</v>
      </c>
      <c r="Y1842" s="54" t="s">
        <v>2155</v>
      </c>
      <c r="Z1842" s="22" t="str">
        <f t="shared" si="419"/>
        <v/>
      </c>
      <c r="AA1842" s="22" t="str">
        <f t="shared" si="420"/>
        <v/>
      </c>
      <c r="AB1842" s="1">
        <f t="shared" si="421"/>
        <v>1798</v>
      </c>
      <c r="AC1842" t="str">
        <f t="shared" si="422"/>
        <v>ITM_CPXMULT</v>
      </c>
      <c r="AD1842" s="125" t="str">
        <f>IF(ISNA(VLOOKUP(AA1842,'XEQM Shortlist'!J:J,1,0)),"//","")</f>
        <v/>
      </c>
      <c r="AE1842"/>
      <c r="AF1842" s="88" t="str">
        <f t="shared" si="423"/>
        <v/>
      </c>
      <c r="AG1842" t="b">
        <f t="shared" si="424"/>
        <v>1</v>
      </c>
    </row>
    <row r="1843" spans="1:33">
      <c r="A1843" s="45">
        <f t="shared" si="416"/>
        <v>1843</v>
      </c>
      <c r="B1843" s="44">
        <f t="shared" si="417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6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3" t="s">
        <v>2210</v>
      </c>
      <c r="Q1843" s="13"/>
      <c r="R1843"/>
      <c r="S1843" t="str">
        <f t="shared" si="431"/>
        <v/>
      </c>
      <c r="T1843" s="41" t="str">
        <f>IF(ISNA(VLOOKUP(P1843,'NEW XEQM.c'!E:F,2,0)),"--","PRESENT")</f>
        <v>--</v>
      </c>
      <c r="U1843"/>
      <c r="V1843">
        <f t="shared" si="432"/>
        <v>553</v>
      </c>
      <c r="W1843" s="75" t="s">
        <v>2599</v>
      </c>
      <c r="X1843" s="54" t="s">
        <v>2155</v>
      </c>
      <c r="Y1843" s="54" t="s">
        <v>2155</v>
      </c>
      <c r="Z1843" s="22" t="str">
        <f t="shared" si="419"/>
        <v/>
      </c>
      <c r="AA1843" s="22" t="str">
        <f t="shared" si="420"/>
        <v/>
      </c>
      <c r="AB1843" s="1">
        <f t="shared" si="421"/>
        <v>1799</v>
      </c>
      <c r="AC1843" t="str">
        <f t="shared" si="422"/>
        <v>ITM_P_ALLREGS</v>
      </c>
      <c r="AD1843" s="125" t="str">
        <f>IF(ISNA(VLOOKUP(AA1843,'XEQM Shortlist'!J:J,1,0)),"//","")</f>
        <v/>
      </c>
      <c r="AF1843" s="88" t="str">
        <f t="shared" si="423"/>
        <v/>
      </c>
      <c r="AG1843" t="b">
        <f t="shared" si="424"/>
        <v>1</v>
      </c>
    </row>
    <row r="1844" spans="1:33">
      <c r="A1844" s="45">
        <f t="shared" si="416"/>
        <v>1844</v>
      </c>
      <c r="B1844" s="44">
        <f t="shared" si="417"/>
        <v>1800</v>
      </c>
      <c r="C1844" s="80" t="s">
        <v>3587</v>
      </c>
      <c r="D1844" s="80">
        <v>85</v>
      </c>
      <c r="E1844" s="249" t="s">
        <v>2211</v>
      </c>
      <c r="F1844" s="81" t="s">
        <v>2211</v>
      </c>
      <c r="G1844" s="82">
        <v>0</v>
      </c>
      <c r="H1844" s="82">
        <v>0</v>
      </c>
      <c r="I1844" s="266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3" t="s">
        <v>2214</v>
      </c>
      <c r="Q1844" s="13"/>
      <c r="R1844"/>
      <c r="S1844" t="str">
        <f t="shared" si="431"/>
        <v/>
      </c>
      <c r="T1844" s="41" t="str">
        <f>IF(ISNA(VLOOKUP(P1844,'NEW XEQM.c'!E:F,2,0)),"--","PRESENT")</f>
        <v>--</v>
      </c>
      <c r="U1844"/>
      <c r="V1844">
        <f t="shared" si="432"/>
        <v>553</v>
      </c>
      <c r="W1844" s="75" t="s">
        <v>2602</v>
      </c>
      <c r="X1844" s="54" t="s">
        <v>2155</v>
      </c>
      <c r="Y1844" s="54" t="s">
        <v>2155</v>
      </c>
      <c r="Z1844" s="22" t="str">
        <f t="shared" si="419"/>
        <v/>
      </c>
      <c r="AA1844" s="22" t="str">
        <f t="shared" si="420"/>
        <v/>
      </c>
      <c r="AB1844" s="1">
        <f t="shared" si="421"/>
        <v>1800</v>
      </c>
      <c r="AC1844" t="str">
        <f t="shared" si="422"/>
        <v>ITM_SI_f</v>
      </c>
      <c r="AD1844" s="125" t="str">
        <f>IF(ISNA(VLOOKUP(AA1844,'XEQM Shortlist'!J:J,1,0)),"//","")</f>
        <v/>
      </c>
      <c r="AF1844" s="88" t="str">
        <f t="shared" si="423"/>
        <v/>
      </c>
      <c r="AG1844" t="b">
        <f t="shared" si="424"/>
        <v>1</v>
      </c>
    </row>
    <row r="1845" spans="1:33">
      <c r="A1845" s="45">
        <f t="shared" si="416"/>
        <v>1845</v>
      </c>
      <c r="B1845" s="44">
        <f t="shared" si="417"/>
        <v>1801</v>
      </c>
      <c r="C1845" s="80" t="s">
        <v>3587</v>
      </c>
      <c r="D1845" s="80">
        <v>88</v>
      </c>
      <c r="E1845" s="249" t="s">
        <v>2180</v>
      </c>
      <c r="F1845" s="81" t="s">
        <v>2180</v>
      </c>
      <c r="G1845" s="82">
        <v>0</v>
      </c>
      <c r="H1845" s="82">
        <v>0</v>
      </c>
      <c r="I1845" s="266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3" t="s">
        <v>2174</v>
      </c>
      <c r="Q1845" s="13"/>
      <c r="R1845"/>
      <c r="S1845" t="str">
        <f t="shared" si="431"/>
        <v/>
      </c>
      <c r="T1845" s="41" t="str">
        <f>IF(ISNA(VLOOKUP(P1845,'NEW XEQM.c'!E:F,2,0)),"--","PRESENT")</f>
        <v>--</v>
      </c>
      <c r="U1845"/>
      <c r="V1845">
        <f t="shared" si="432"/>
        <v>553</v>
      </c>
      <c r="W1845" s="75" t="s">
        <v>2602</v>
      </c>
      <c r="X1845" s="54" t="s">
        <v>2155</v>
      </c>
      <c r="Y1845" s="54" t="s">
        <v>2155</v>
      </c>
      <c r="Z1845" s="22" t="str">
        <f t="shared" si="419"/>
        <v/>
      </c>
      <c r="AA1845" s="22" t="str">
        <f t="shared" si="420"/>
        <v/>
      </c>
      <c r="AB1845" s="1">
        <f t="shared" si="421"/>
        <v>1801</v>
      </c>
      <c r="AC1845" t="str">
        <f t="shared" si="422"/>
        <v>ITM_SI_p</v>
      </c>
      <c r="AD1845" s="125" t="str">
        <f>IF(ISNA(VLOOKUP(AA1845,'XEQM Shortlist'!J:J,1,0)),"//","")</f>
        <v/>
      </c>
      <c r="AF1845" s="88" t="str">
        <f t="shared" si="423"/>
        <v/>
      </c>
      <c r="AG1845" t="b">
        <f t="shared" si="424"/>
        <v>1</v>
      </c>
    </row>
    <row r="1846" spans="1:33">
      <c r="A1846" s="45">
        <f t="shared" si="416"/>
        <v>1846</v>
      </c>
      <c r="B1846" s="44">
        <f t="shared" si="417"/>
        <v>1802</v>
      </c>
      <c r="C1846" s="80" t="s">
        <v>3587</v>
      </c>
      <c r="D1846" s="80">
        <v>91</v>
      </c>
      <c r="E1846" s="249" t="s">
        <v>2181</v>
      </c>
      <c r="F1846" s="81" t="s">
        <v>2181</v>
      </c>
      <c r="G1846" s="82">
        <v>0</v>
      </c>
      <c r="H1846" s="82">
        <v>0</v>
      </c>
      <c r="I1846" s="266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3" t="s">
        <v>2175</v>
      </c>
      <c r="Q1846" s="13"/>
      <c r="R1846"/>
      <c r="S1846" t="str">
        <f t="shared" si="431"/>
        <v/>
      </c>
      <c r="T1846" s="41" t="str">
        <f>IF(ISNA(VLOOKUP(P1846,'NEW XEQM.c'!E:F,2,0)),"--","PRESENT")</f>
        <v>--</v>
      </c>
      <c r="U1846"/>
      <c r="V1846">
        <f t="shared" si="432"/>
        <v>553</v>
      </c>
      <c r="W1846" s="75" t="s">
        <v>2602</v>
      </c>
      <c r="X1846" s="54" t="s">
        <v>2155</v>
      </c>
      <c r="Y1846" s="54" t="s">
        <v>2155</v>
      </c>
      <c r="Z1846" s="22" t="str">
        <f t="shared" si="419"/>
        <v/>
      </c>
      <c r="AA1846" s="22" t="str">
        <f t="shared" si="420"/>
        <v/>
      </c>
      <c r="AB1846" s="1">
        <f t="shared" si="421"/>
        <v>1802</v>
      </c>
      <c r="AC1846" t="str">
        <f t="shared" si="422"/>
        <v>ITM_SI_n</v>
      </c>
      <c r="AD1846" s="125" t="str">
        <f>IF(ISNA(VLOOKUP(AA1846,'XEQM Shortlist'!J:J,1,0)),"//","")</f>
        <v/>
      </c>
      <c r="AF1846" s="88" t="str">
        <f t="shared" si="423"/>
        <v/>
      </c>
      <c r="AG1846" t="b">
        <f t="shared" si="424"/>
        <v>1</v>
      </c>
    </row>
    <row r="1847" spans="1:33">
      <c r="A1847" s="45">
        <f t="shared" si="416"/>
        <v>1847</v>
      </c>
      <c r="B1847" s="44">
        <f t="shared" si="417"/>
        <v>1803</v>
      </c>
      <c r="C1847" s="80" t="s">
        <v>3587</v>
      </c>
      <c r="D1847" s="80">
        <v>94</v>
      </c>
      <c r="E1847" s="249" t="s">
        <v>2182</v>
      </c>
      <c r="F1847" s="81" t="s">
        <v>2182</v>
      </c>
      <c r="G1847" s="82">
        <v>0</v>
      </c>
      <c r="H1847" s="82">
        <v>0</v>
      </c>
      <c r="I1847" s="266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3" t="s">
        <v>2176</v>
      </c>
      <c r="Q1847" s="13"/>
      <c r="R1847"/>
      <c r="S1847" t="str">
        <f t="shared" si="431"/>
        <v/>
      </c>
      <c r="T1847" s="41" t="str">
        <f>IF(ISNA(VLOOKUP(P1847,'NEW XEQM.c'!E:F,2,0)),"--","PRESENT")</f>
        <v>--</v>
      </c>
      <c r="U1847"/>
      <c r="V1847">
        <f t="shared" si="432"/>
        <v>553</v>
      </c>
      <c r="W1847" s="75" t="s">
        <v>2602</v>
      </c>
      <c r="X1847" s="54" t="s">
        <v>2155</v>
      </c>
      <c r="Y1847" s="54" t="s">
        <v>2155</v>
      </c>
      <c r="Z1847" s="22" t="str">
        <f t="shared" si="419"/>
        <v/>
      </c>
      <c r="AA1847" s="22" t="str">
        <f t="shared" si="420"/>
        <v/>
      </c>
      <c r="AB1847" s="1">
        <f t="shared" si="421"/>
        <v>1803</v>
      </c>
      <c r="AC1847" t="str">
        <f t="shared" si="422"/>
        <v>ITM_SI_u</v>
      </c>
      <c r="AD1847" s="125" t="str">
        <f>IF(ISNA(VLOOKUP(AA1847,'XEQM Shortlist'!J:J,1,0)),"//","")</f>
        <v/>
      </c>
      <c r="AF1847" s="88" t="str">
        <f t="shared" si="423"/>
        <v/>
      </c>
      <c r="AG1847" t="b">
        <f t="shared" si="424"/>
        <v>1</v>
      </c>
    </row>
    <row r="1848" spans="1:33">
      <c r="A1848" s="45">
        <f t="shared" si="416"/>
        <v>1848</v>
      </c>
      <c r="B1848" s="44">
        <f t="shared" si="417"/>
        <v>1804</v>
      </c>
      <c r="C1848" s="80" t="s">
        <v>3587</v>
      </c>
      <c r="D1848" s="80">
        <v>97</v>
      </c>
      <c r="E1848" s="249" t="s">
        <v>2183</v>
      </c>
      <c r="F1848" s="81" t="s">
        <v>2183</v>
      </c>
      <c r="G1848" s="82">
        <v>0</v>
      </c>
      <c r="H1848" s="82">
        <v>0</v>
      </c>
      <c r="I1848" s="266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3" t="s">
        <v>2177</v>
      </c>
      <c r="Q1848" s="13"/>
      <c r="R1848"/>
      <c r="S1848" t="str">
        <f t="shared" si="431"/>
        <v/>
      </c>
      <c r="T1848" s="41" t="str">
        <f>IF(ISNA(VLOOKUP(P1848,'NEW XEQM.c'!E:F,2,0)),"--","PRESENT")</f>
        <v>--</v>
      </c>
      <c r="U1848"/>
      <c r="V1848">
        <f t="shared" si="432"/>
        <v>553</v>
      </c>
      <c r="W1848" s="75" t="s">
        <v>2602</v>
      </c>
      <c r="X1848" s="54" t="s">
        <v>2155</v>
      </c>
      <c r="Y1848" s="54" t="s">
        <v>2155</v>
      </c>
      <c r="Z1848" s="22" t="str">
        <f t="shared" si="419"/>
        <v/>
      </c>
      <c r="AA1848" s="22" t="str">
        <f t="shared" si="420"/>
        <v/>
      </c>
      <c r="AB1848" s="1">
        <f t="shared" si="421"/>
        <v>1804</v>
      </c>
      <c r="AC1848" t="str">
        <f t="shared" si="422"/>
        <v>ITM_SI_m</v>
      </c>
      <c r="AD1848" s="125" t="str">
        <f>IF(ISNA(VLOOKUP(AA1848,'XEQM Shortlist'!J:J,1,0)),"//","")</f>
        <v/>
      </c>
      <c r="AF1848" s="88" t="str">
        <f t="shared" si="423"/>
        <v/>
      </c>
      <c r="AG1848" t="b">
        <f t="shared" si="424"/>
        <v>1</v>
      </c>
    </row>
    <row r="1849" spans="1:33">
      <c r="A1849" s="45">
        <f t="shared" si="416"/>
        <v>1849</v>
      </c>
      <c r="B1849" s="44">
        <f t="shared" si="417"/>
        <v>1805</v>
      </c>
      <c r="C1849" s="80" t="s">
        <v>3587</v>
      </c>
      <c r="D1849" s="80">
        <v>103</v>
      </c>
      <c r="E1849" s="249" t="s">
        <v>2184</v>
      </c>
      <c r="F1849" s="81" t="s">
        <v>2184</v>
      </c>
      <c r="G1849" s="82">
        <v>0</v>
      </c>
      <c r="H1849" s="82">
        <v>0</v>
      </c>
      <c r="I1849" s="266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3" t="s">
        <v>2178</v>
      </c>
      <c r="Q1849" s="13"/>
      <c r="R1849"/>
      <c r="S1849" t="str">
        <f t="shared" si="431"/>
        <v/>
      </c>
      <c r="T1849" s="41" t="str">
        <f>IF(ISNA(VLOOKUP(P1849,'NEW XEQM.c'!E:F,2,0)),"--","PRESENT")</f>
        <v>--</v>
      </c>
      <c r="U1849"/>
      <c r="V1849">
        <f t="shared" si="432"/>
        <v>553</v>
      </c>
      <c r="W1849" s="75" t="s">
        <v>2602</v>
      </c>
      <c r="X1849" s="54" t="s">
        <v>2155</v>
      </c>
      <c r="Y1849" s="54" t="s">
        <v>2155</v>
      </c>
      <c r="Z1849" s="22" t="str">
        <f t="shared" si="419"/>
        <v/>
      </c>
      <c r="AA1849" s="22" t="str">
        <f t="shared" si="420"/>
        <v/>
      </c>
      <c r="AB1849" s="1">
        <f t="shared" si="421"/>
        <v>1805</v>
      </c>
      <c r="AC1849" t="str">
        <f t="shared" si="422"/>
        <v>ITM_SI_k</v>
      </c>
      <c r="AD1849" s="125" t="str">
        <f>IF(ISNA(VLOOKUP(AA1849,'XEQM Shortlist'!J:J,1,0)),"//","")</f>
        <v/>
      </c>
      <c r="AF1849" s="88" t="str">
        <f t="shared" si="423"/>
        <v/>
      </c>
      <c r="AG1849" t="b">
        <f t="shared" si="424"/>
        <v>1</v>
      </c>
    </row>
    <row r="1850" spans="1:33">
      <c r="A1850" s="45">
        <f t="shared" si="416"/>
        <v>1850</v>
      </c>
      <c r="B1850" s="44">
        <f t="shared" si="417"/>
        <v>1806</v>
      </c>
      <c r="C1850" s="80" t="s">
        <v>3587</v>
      </c>
      <c r="D1850" s="80">
        <v>106</v>
      </c>
      <c r="E1850" s="249" t="s">
        <v>2185</v>
      </c>
      <c r="F1850" s="81" t="s">
        <v>2185</v>
      </c>
      <c r="G1850" s="82">
        <v>0</v>
      </c>
      <c r="H1850" s="82">
        <v>0</v>
      </c>
      <c r="I1850" s="266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3" t="s">
        <v>2179</v>
      </c>
      <c r="Q1850" s="13"/>
      <c r="R1850"/>
      <c r="S1850" t="str">
        <f t="shared" si="431"/>
        <v/>
      </c>
      <c r="T1850" s="41" t="str">
        <f>IF(ISNA(VLOOKUP(P1850,'NEW XEQM.c'!E:F,2,0)),"--","PRESENT")</f>
        <v>--</v>
      </c>
      <c r="U1850"/>
      <c r="V1850">
        <f t="shared" si="432"/>
        <v>553</v>
      </c>
      <c r="W1850" s="75" t="s">
        <v>2602</v>
      </c>
      <c r="X1850" s="54" t="s">
        <v>2155</v>
      </c>
      <c r="Y1850" s="54" t="s">
        <v>2155</v>
      </c>
      <c r="Z1850" s="22" t="str">
        <f t="shared" si="419"/>
        <v/>
      </c>
      <c r="AA1850" s="22" t="str">
        <f t="shared" si="420"/>
        <v/>
      </c>
      <c r="AB1850" s="1">
        <f t="shared" si="421"/>
        <v>1806</v>
      </c>
      <c r="AC1850" t="str">
        <f t="shared" si="422"/>
        <v>ITM_SI_M</v>
      </c>
      <c r="AD1850" s="125" t="str">
        <f>IF(ISNA(VLOOKUP(AA1850,'XEQM Shortlist'!J:J,1,0)),"//","")</f>
        <v/>
      </c>
      <c r="AF1850" s="88" t="str">
        <f t="shared" si="423"/>
        <v/>
      </c>
      <c r="AG1850" t="b">
        <f t="shared" si="424"/>
        <v>1</v>
      </c>
    </row>
    <row r="1851" spans="1:33">
      <c r="A1851" s="45">
        <f t="shared" si="416"/>
        <v>1851</v>
      </c>
      <c r="B1851" s="44">
        <f t="shared" si="417"/>
        <v>1807</v>
      </c>
      <c r="C1851" s="80" t="s">
        <v>3587</v>
      </c>
      <c r="D1851" s="80">
        <v>109</v>
      </c>
      <c r="E1851" s="249" t="s">
        <v>2212</v>
      </c>
      <c r="F1851" s="81" t="s">
        <v>2212</v>
      </c>
      <c r="G1851" s="82">
        <v>0</v>
      </c>
      <c r="H1851" s="82">
        <v>0</v>
      </c>
      <c r="I1851" s="266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3" t="s">
        <v>2215</v>
      </c>
      <c r="Q1851" s="13"/>
      <c r="R1851"/>
      <c r="S1851" t="str">
        <f t="shared" si="431"/>
        <v/>
      </c>
      <c r="T1851" s="41" t="str">
        <f>IF(ISNA(VLOOKUP(P1851,'NEW XEQM.c'!E:F,2,0)),"--","PRESENT")</f>
        <v>--</v>
      </c>
      <c r="U1851"/>
      <c r="V1851">
        <f t="shared" si="432"/>
        <v>553</v>
      </c>
      <c r="W1851" s="75" t="s">
        <v>2602</v>
      </c>
      <c r="X1851" s="54" t="s">
        <v>2155</v>
      </c>
      <c r="Y1851" s="54" t="s">
        <v>2155</v>
      </c>
      <c r="Z1851" s="22" t="str">
        <f t="shared" si="419"/>
        <v/>
      </c>
      <c r="AA1851" s="22" t="str">
        <f t="shared" si="420"/>
        <v/>
      </c>
      <c r="AB1851" s="1">
        <f t="shared" si="421"/>
        <v>1807</v>
      </c>
      <c r="AC1851" t="str">
        <f t="shared" si="422"/>
        <v>ITM_SI_G</v>
      </c>
      <c r="AD1851" s="125" t="str">
        <f>IF(ISNA(VLOOKUP(AA1851,'XEQM Shortlist'!J:J,1,0)),"//","")</f>
        <v/>
      </c>
      <c r="AF1851" s="88" t="str">
        <f t="shared" si="423"/>
        <v/>
      </c>
      <c r="AG1851" t="b">
        <f t="shared" si="424"/>
        <v>1</v>
      </c>
    </row>
    <row r="1852" spans="1:33">
      <c r="A1852" s="45">
        <f t="shared" si="416"/>
        <v>1852</v>
      </c>
      <c r="B1852" s="44">
        <f t="shared" si="417"/>
        <v>1808</v>
      </c>
      <c r="C1852" s="80" t="s">
        <v>3587</v>
      </c>
      <c r="D1852" s="80">
        <v>112</v>
      </c>
      <c r="E1852" s="249" t="s">
        <v>2213</v>
      </c>
      <c r="F1852" s="81" t="s">
        <v>2213</v>
      </c>
      <c r="G1852" s="82">
        <v>0</v>
      </c>
      <c r="H1852" s="82">
        <v>0</v>
      </c>
      <c r="I1852" s="266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3" t="s">
        <v>2216</v>
      </c>
      <c r="Q1852" s="13"/>
      <c r="R1852"/>
      <c r="S1852" t="str">
        <f t="shared" si="431"/>
        <v/>
      </c>
      <c r="T1852" s="41" t="str">
        <f>IF(ISNA(VLOOKUP(P1852,'NEW XEQM.c'!E:F,2,0)),"--","PRESENT")</f>
        <v>--</v>
      </c>
      <c r="U1852"/>
      <c r="V1852">
        <f t="shared" si="432"/>
        <v>553</v>
      </c>
      <c r="W1852" s="75" t="s">
        <v>2602</v>
      </c>
      <c r="X1852" s="54" t="s">
        <v>2155</v>
      </c>
      <c r="Y1852" s="54" t="s">
        <v>2155</v>
      </c>
      <c r="Z1852" s="22" t="str">
        <f t="shared" si="419"/>
        <v/>
      </c>
      <c r="AA1852" s="22" t="str">
        <f t="shared" si="420"/>
        <v/>
      </c>
      <c r="AB1852" s="1">
        <f t="shared" si="421"/>
        <v>1808</v>
      </c>
      <c r="AC1852" t="str">
        <f t="shared" si="422"/>
        <v>ITM_SI_T</v>
      </c>
      <c r="AD1852" s="125" t="str">
        <f>IF(ISNA(VLOOKUP(AA1852,'XEQM Shortlist'!J:J,1,0)),"//","")</f>
        <v/>
      </c>
      <c r="AF1852" s="88" t="str">
        <f t="shared" si="423"/>
        <v/>
      </c>
      <c r="AG1852" t="b">
        <f t="shared" si="424"/>
        <v>1</v>
      </c>
    </row>
    <row r="1853" spans="1:33">
      <c r="A1853" s="45">
        <f t="shared" ref="A1853:A1916" si="433">IF(B1853=INT(B1853),ROW(),"")</f>
        <v>1853</v>
      </c>
      <c r="B1853" s="44">
        <f t="shared" ref="B1853:B1916" si="434">IF(AND(MID(C1853,2,1)&lt;&gt;"/",MID(C1853,1,1)="/"),INT(B1852)+1,B1852+0.01)</f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3" t="s">
        <v>3079</v>
      </c>
      <c r="Q1853" s="13"/>
      <c r="R1853"/>
      <c r="S1853" t="str">
        <f t="shared" si="431"/>
        <v>NOT EQUAL</v>
      </c>
      <c r="T1853" s="41" t="str">
        <f>IF(ISNA(VLOOKUP(P1853,'NEW XEQM.c'!E:F,2,0)),"--","PRESENT")</f>
        <v>--</v>
      </c>
      <c r="U1853"/>
      <c r="V1853">
        <f t="shared" si="432"/>
        <v>553</v>
      </c>
      <c r="W1853" s="75"/>
      <c r="X1853" s="54"/>
      <c r="Y1853" s="54"/>
      <c r="Z1853" s="22" t="str">
        <f t="shared" ref="Z1853:Z1916" si="435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6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7">B1853</f>
        <v>1809</v>
      </c>
      <c r="AC1853" t="str">
        <f t="shared" ref="AC1853:AC1916" si="438">P1853</f>
        <v>ITM_QOPPA</v>
      </c>
      <c r="AD1853" s="125" t="str">
        <f>IF(ISNA(VLOOKUP(AA1853,'XEQM Shortlist'!J:J,1,0)),"//","")</f>
        <v/>
      </c>
      <c r="AF1853" s="88" t="str">
        <f t="shared" ref="AF1853:AF1916" si="439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0">AA1853=AF1853</f>
        <v>1</v>
      </c>
    </row>
    <row r="1854" spans="1:33">
      <c r="A1854" s="45">
        <f t="shared" si="433"/>
        <v>1854</v>
      </c>
      <c r="B1854" s="44">
        <f t="shared" si="434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3" t="s">
        <v>3080</v>
      </c>
      <c r="Q1854" s="13"/>
      <c r="R1854"/>
      <c r="S1854" t="str">
        <f t="shared" si="431"/>
        <v>NOT EQUAL</v>
      </c>
      <c r="T1854" s="41" t="str">
        <f>IF(ISNA(VLOOKUP(P1854,'NEW XEQM.c'!E:F,2,0)),"--","PRESENT")</f>
        <v>--</v>
      </c>
      <c r="U1854"/>
      <c r="V1854">
        <f t="shared" si="432"/>
        <v>553</v>
      </c>
      <c r="W1854" s="75"/>
      <c r="X1854" s="54"/>
      <c r="Y1854" s="54"/>
      <c r="Z1854" s="22" t="str">
        <f t="shared" si="435"/>
        <v/>
      </c>
      <c r="AA1854" s="22" t="str">
        <f t="shared" si="436"/>
        <v/>
      </c>
      <c r="AB1854" s="1">
        <f t="shared" si="437"/>
        <v>1810</v>
      </c>
      <c r="AC1854" t="str">
        <f t="shared" si="438"/>
        <v>ITM_DIGAMMA</v>
      </c>
      <c r="AD1854" s="125" t="str">
        <f>IF(ISNA(VLOOKUP(AA1854,'XEQM Shortlist'!J:J,1,0)),"//","")</f>
        <v/>
      </c>
      <c r="AF1854" s="88" t="str">
        <f t="shared" si="439"/>
        <v/>
      </c>
      <c r="AG1854" t="b">
        <f t="shared" si="440"/>
        <v>1</v>
      </c>
    </row>
    <row r="1855" spans="1:33">
      <c r="A1855" s="45">
        <f t="shared" si="433"/>
        <v>1855</v>
      </c>
      <c r="B1855" s="44">
        <f t="shared" si="434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3" t="s">
        <v>3081</v>
      </c>
      <c r="Q1855" s="13"/>
      <c r="R1855"/>
      <c r="S1855" t="str">
        <f t="shared" si="431"/>
        <v>NOT EQUAL</v>
      </c>
      <c r="T1855" s="41" t="str">
        <f>IF(ISNA(VLOOKUP(P1855,'NEW XEQM.c'!E:F,2,0)),"--","PRESENT")</f>
        <v>--</v>
      </c>
      <c r="U1855"/>
      <c r="V1855">
        <f t="shared" si="432"/>
        <v>553</v>
      </c>
      <c r="W1855" s="75"/>
      <c r="X1855" s="54"/>
      <c r="Y1855" s="54"/>
      <c r="Z1855" s="22" t="str">
        <f t="shared" si="435"/>
        <v/>
      </c>
      <c r="AA1855" s="22" t="str">
        <f t="shared" si="436"/>
        <v/>
      </c>
      <c r="AB1855" s="1">
        <f t="shared" si="437"/>
        <v>1811</v>
      </c>
      <c r="AC1855" t="str">
        <f t="shared" si="438"/>
        <v>ITM_SAMPI</v>
      </c>
      <c r="AD1855" s="125" t="str">
        <f>IF(ISNA(VLOOKUP(AA1855,'XEQM Shortlist'!J:J,1,0)),"//","")</f>
        <v/>
      </c>
      <c r="AF1855" s="88" t="str">
        <f t="shared" si="439"/>
        <v/>
      </c>
      <c r="AG1855" t="b">
        <f t="shared" si="440"/>
        <v>1</v>
      </c>
    </row>
    <row r="1856" spans="1:33">
      <c r="A1856" s="45">
        <f t="shared" si="433"/>
        <v>1856</v>
      </c>
      <c r="B1856" s="44">
        <f t="shared" si="434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6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3" t="s">
        <v>2125</v>
      </c>
      <c r="Q1856" s="13"/>
      <c r="R1856"/>
      <c r="S1856" t="str">
        <f t="shared" si="431"/>
        <v/>
      </c>
      <c r="T1856" s="41" t="str">
        <f>IF(ISNA(VLOOKUP(P1856,'NEW XEQM.c'!E:F,2,0)),"--","PRESENT")</f>
        <v>--</v>
      </c>
      <c r="U1856"/>
      <c r="V1856">
        <f t="shared" si="432"/>
        <v>554</v>
      </c>
      <c r="W1856" s="75" t="s">
        <v>2559</v>
      </c>
      <c r="X1856" s="54" t="s">
        <v>2155</v>
      </c>
      <c r="Y1856" s="54" t="s">
        <v>2498</v>
      </c>
      <c r="Z1856" s="22" t="str">
        <f t="shared" si="435"/>
        <v>"Y" STD_SPACE_3_PER_EM STD_RIGHT_ARROW STD_SPACE_3_PER_EM STD_DELTA</v>
      </c>
      <c r="AA1856" s="22" t="str">
        <f t="shared" si="436"/>
        <v>D&gt;Y</v>
      </c>
      <c r="AB1856" s="1">
        <f t="shared" si="437"/>
        <v>1812</v>
      </c>
      <c r="AC1856" t="str">
        <f t="shared" si="438"/>
        <v>ITM_EE_D2Y</v>
      </c>
      <c r="AD1856" s="125" t="str">
        <f>IF(ISNA(VLOOKUP(AA1856,'XEQM Shortlist'!J:J,1,0)),"//","")</f>
        <v>//</v>
      </c>
      <c r="AF1856" s="88" t="str">
        <f t="shared" si="439"/>
        <v>Y&gt;DELTA</v>
      </c>
      <c r="AG1856" t="b">
        <f t="shared" si="440"/>
        <v>0</v>
      </c>
    </row>
    <row r="1857" spans="1:33">
      <c r="A1857" s="45">
        <f t="shared" si="433"/>
        <v>1857</v>
      </c>
      <c r="B1857" s="44">
        <f t="shared" si="434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6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3" t="s">
        <v>2126</v>
      </c>
      <c r="Q1857" s="13"/>
      <c r="R1857"/>
      <c r="S1857" t="str">
        <f t="shared" si="431"/>
        <v/>
      </c>
      <c r="T1857" s="41" t="str">
        <f>IF(ISNA(VLOOKUP(P1857,'NEW XEQM.c'!E:F,2,0)),"--","PRESENT")</f>
        <v>--</v>
      </c>
      <c r="U1857"/>
      <c r="V1857">
        <f t="shared" si="432"/>
        <v>555</v>
      </c>
      <c r="W1857" s="75" t="s">
        <v>2559</v>
      </c>
      <c r="X1857" s="54" t="s">
        <v>2155</v>
      </c>
      <c r="Y1857" s="54" t="s">
        <v>2499</v>
      </c>
      <c r="Z1857" s="22" t="str">
        <f t="shared" si="435"/>
        <v>STD_DELTA STD_SPACE_3_PER_EM STD_RIGHT_ARROW STD_SPACE_3_PER_EM "Y"</v>
      </c>
      <c r="AA1857" s="22" t="str">
        <f t="shared" si="436"/>
        <v>Y&gt;D</v>
      </c>
      <c r="AB1857" s="1">
        <f t="shared" si="437"/>
        <v>1813</v>
      </c>
      <c r="AC1857" t="str">
        <f t="shared" si="438"/>
        <v>ITM_EE_Y2D</v>
      </c>
      <c r="AD1857" s="125" t="str">
        <f>IF(ISNA(VLOOKUP(AA1857,'XEQM Shortlist'!J:J,1,0)),"//","")</f>
        <v>//</v>
      </c>
      <c r="AF1857" s="88" t="str">
        <f t="shared" si="439"/>
        <v>DELTA&gt;Y</v>
      </c>
      <c r="AG1857" t="b">
        <f t="shared" si="440"/>
        <v>0</v>
      </c>
    </row>
    <row r="1858" spans="1:33">
      <c r="A1858" s="45">
        <f t="shared" si="433"/>
        <v>1858</v>
      </c>
      <c r="B1858" s="44">
        <f t="shared" si="434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6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3" t="s">
        <v>2127</v>
      </c>
      <c r="Q1858" s="13"/>
      <c r="R1858"/>
      <c r="S1858" t="str">
        <f t="shared" si="431"/>
        <v>NOT EQUAL</v>
      </c>
      <c r="T1858" s="41" t="str">
        <f>IF(ISNA(VLOOKUP(P1858,'NEW XEQM.c'!E:F,2,0)),"--","PRESENT")</f>
        <v>--</v>
      </c>
      <c r="U1858"/>
      <c r="V1858">
        <f t="shared" si="432"/>
        <v>556</v>
      </c>
      <c r="W1858" s="75" t="s">
        <v>2559</v>
      </c>
      <c r="X1858" s="54" t="s">
        <v>2155</v>
      </c>
      <c r="Y1858" s="54" t="s">
        <v>2155</v>
      </c>
      <c r="Z1858" s="22" t="str">
        <f t="shared" si="435"/>
        <v>"ATOSYM"</v>
      </c>
      <c r="AA1858" s="22" t="str">
        <f t="shared" si="436"/>
        <v>ATOSYM</v>
      </c>
      <c r="AB1858" s="1">
        <f t="shared" si="437"/>
        <v>1814</v>
      </c>
      <c r="AC1858" t="str">
        <f t="shared" si="438"/>
        <v>ITM_EE_A2S</v>
      </c>
      <c r="AD1858" s="125" t="str">
        <f>IF(ISNA(VLOOKUP(AA1858,'XEQM Shortlist'!J:J,1,0)),"//","")</f>
        <v>//</v>
      </c>
      <c r="AF1858" s="88" t="str">
        <f t="shared" si="439"/>
        <v>ATOSYM</v>
      </c>
      <c r="AG1858" t="b">
        <f t="shared" si="440"/>
        <v>1</v>
      </c>
    </row>
    <row r="1859" spans="1:33">
      <c r="A1859" s="45">
        <f t="shared" si="433"/>
        <v>1859</v>
      </c>
      <c r="B1859" s="44">
        <f t="shared" si="434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6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3" t="s">
        <v>2128</v>
      </c>
      <c r="Q1859" s="13"/>
      <c r="R1859"/>
      <c r="S1859" t="str">
        <f t="shared" si="431"/>
        <v>NOT EQUAL</v>
      </c>
      <c r="T1859" s="41" t="str">
        <f>IF(ISNA(VLOOKUP(P1859,'NEW XEQM.c'!E:F,2,0)),"--","PRESENT")</f>
        <v>--</v>
      </c>
      <c r="U1859"/>
      <c r="V1859">
        <f t="shared" si="432"/>
        <v>557</v>
      </c>
      <c r="W1859" s="75" t="s">
        <v>2559</v>
      </c>
      <c r="X1859" s="54" t="s">
        <v>2155</v>
      </c>
      <c r="Y1859" s="54" t="s">
        <v>2155</v>
      </c>
      <c r="Z1859" s="22" t="str">
        <f t="shared" si="435"/>
        <v>"SYMTOA"</v>
      </c>
      <c r="AA1859" s="22" t="str">
        <f t="shared" si="436"/>
        <v>SYMTOA</v>
      </c>
      <c r="AB1859" s="1">
        <f t="shared" si="437"/>
        <v>1815</v>
      </c>
      <c r="AC1859" t="str">
        <f t="shared" si="438"/>
        <v>ITM_EE_S2A</v>
      </c>
      <c r="AD1859" s="125" t="str">
        <f>IF(ISNA(VLOOKUP(AA1859,'XEQM Shortlist'!J:J,1,0)),"//","")</f>
        <v>//</v>
      </c>
      <c r="AF1859" s="88" t="str">
        <f t="shared" si="439"/>
        <v>SYMTOA</v>
      </c>
      <c r="AG1859" t="b">
        <f t="shared" si="440"/>
        <v>1</v>
      </c>
    </row>
    <row r="1860" spans="1:33">
      <c r="A1860" s="45">
        <f t="shared" si="433"/>
        <v>1860</v>
      </c>
      <c r="B1860" s="44">
        <f t="shared" si="434"/>
        <v>1816</v>
      </c>
      <c r="C1860" s="80" t="s">
        <v>5371</v>
      </c>
      <c r="D1860" s="80" t="s">
        <v>7</v>
      </c>
      <c r="E1860" s="284" t="s">
        <v>5372</v>
      </c>
      <c r="F1860" s="284" t="s">
        <v>5372</v>
      </c>
      <c r="G1860" s="82">
        <v>0</v>
      </c>
      <c r="H1860" s="82">
        <v>0</v>
      </c>
      <c r="I1860" s="266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3" t="s">
        <v>2130</v>
      </c>
      <c r="Q1860" s="13"/>
      <c r="R1860"/>
      <c r="S1860" t="str">
        <f t="shared" si="431"/>
        <v/>
      </c>
      <c r="T1860" s="41" t="str">
        <f>IF(ISNA(VLOOKUP(P1860,'NEW XEQM.c'!E:F,2,0)),"--","PRESENT")</f>
        <v>--</v>
      </c>
      <c r="U1860"/>
      <c r="V1860">
        <f t="shared" si="432"/>
        <v>558</v>
      </c>
      <c r="W1860" s="75" t="s">
        <v>2559</v>
      </c>
      <c r="X1860" s="54" t="s">
        <v>2155</v>
      </c>
      <c r="Y1860" s="54" t="s">
        <v>2155</v>
      </c>
      <c r="Z1860" s="22" t="str">
        <f t="shared" si="435"/>
        <v>"E" STD_SUP_I STD_SUP_X</v>
      </c>
      <c r="AA1860" s="22" t="str">
        <f t="shared" si="436"/>
        <v>E^I^X</v>
      </c>
      <c r="AB1860" s="1">
        <f t="shared" si="437"/>
        <v>1816</v>
      </c>
      <c r="AC1860" t="str">
        <f t="shared" si="438"/>
        <v>ITM_EE_EXP_TH</v>
      </c>
      <c r="AD1860" s="125" t="str">
        <f>IF(ISNA(VLOOKUP(AA1860,'XEQM Shortlist'!J:J,1,0)),"//","")</f>
        <v>//</v>
      </c>
      <c r="AF1860" s="88" t="str">
        <f t="shared" si="439"/>
        <v>E^I^X</v>
      </c>
      <c r="AG1860" t="b">
        <f t="shared" si="440"/>
        <v>1</v>
      </c>
    </row>
    <row r="1861" spans="1:33">
      <c r="A1861" s="45">
        <f t="shared" si="433"/>
        <v>1861</v>
      </c>
      <c r="B1861" s="44">
        <f t="shared" si="434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6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3" t="s">
        <v>2131</v>
      </c>
      <c r="Q1861" s="13"/>
      <c r="R1861"/>
      <c r="S1861" t="str">
        <f t="shared" si="431"/>
        <v/>
      </c>
      <c r="T1861" s="41" t="str">
        <f>IF(ISNA(VLOOKUP(P1861,'NEW XEQM.c'!E:F,2,0)),"--","PRESENT")</f>
        <v>--</v>
      </c>
      <c r="U1861"/>
      <c r="V1861">
        <f t="shared" si="432"/>
        <v>559</v>
      </c>
      <c r="W1861" s="75" t="s">
        <v>2559</v>
      </c>
      <c r="X1861" s="54" t="s">
        <v>2155</v>
      </c>
      <c r="Y1861" s="54" t="s">
        <v>2155</v>
      </c>
      <c r="Z1861" s="22" t="str">
        <f t="shared" si="435"/>
        <v>"STO" STD_SPACE_3_PER_EM "3Z"</v>
      </c>
      <c r="AA1861" s="22" t="str">
        <f t="shared" si="436"/>
        <v>STO3Z</v>
      </c>
      <c r="AB1861" s="1">
        <f t="shared" si="437"/>
        <v>1817</v>
      </c>
      <c r="AC1861" t="str">
        <f t="shared" si="438"/>
        <v>ITM_EE_STO_Z</v>
      </c>
      <c r="AD1861" s="125" t="str">
        <f>IF(ISNA(VLOOKUP(AA1861,'XEQM Shortlist'!J:J,1,0)),"//","")</f>
        <v>//</v>
      </c>
      <c r="AF1861" s="88" t="str">
        <f t="shared" si="439"/>
        <v>STO3Z</v>
      </c>
      <c r="AG1861" t="b">
        <f t="shared" si="440"/>
        <v>1</v>
      </c>
    </row>
    <row r="1862" spans="1:33">
      <c r="A1862" s="45">
        <f t="shared" si="433"/>
        <v>1862</v>
      </c>
      <c r="B1862" s="44">
        <f t="shared" si="434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6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3" t="s">
        <v>2132</v>
      </c>
      <c r="Q1862" s="13"/>
      <c r="R1862"/>
      <c r="S1862" t="str">
        <f t="shared" si="431"/>
        <v/>
      </c>
      <c r="T1862" s="41" t="str">
        <f>IF(ISNA(VLOOKUP(P1862,'NEW XEQM.c'!E:F,2,0)),"--","PRESENT")</f>
        <v>--</v>
      </c>
      <c r="U1862"/>
      <c r="V1862">
        <f t="shared" si="432"/>
        <v>560</v>
      </c>
      <c r="W1862" s="75" t="s">
        <v>2559</v>
      </c>
      <c r="X1862" s="54" t="s">
        <v>2155</v>
      </c>
      <c r="Y1862" s="54" t="s">
        <v>2155</v>
      </c>
      <c r="Z1862" s="22" t="str">
        <f t="shared" si="435"/>
        <v>"RCL" STD_SPACE_3_PER_EM "3Z"</v>
      </c>
      <c r="AA1862" s="22" t="str">
        <f t="shared" si="436"/>
        <v>RCL3Z</v>
      </c>
      <c r="AB1862" s="1">
        <f t="shared" si="437"/>
        <v>1818</v>
      </c>
      <c r="AC1862" t="str">
        <f t="shared" si="438"/>
        <v>ITM_EE_RCL_Z</v>
      </c>
      <c r="AD1862" s="125" t="str">
        <f>IF(ISNA(VLOOKUP(AA1862,'XEQM Shortlist'!J:J,1,0)),"//","")</f>
        <v>//</v>
      </c>
      <c r="AF1862" s="88" t="str">
        <f t="shared" si="439"/>
        <v>RCL3Z</v>
      </c>
      <c r="AG1862" t="b">
        <f t="shared" si="440"/>
        <v>1</v>
      </c>
    </row>
    <row r="1863" spans="1:33">
      <c r="A1863" s="45">
        <f t="shared" si="433"/>
        <v>1863</v>
      </c>
      <c r="B1863" s="44">
        <f t="shared" si="434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6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3" t="s">
        <v>2133</v>
      </c>
      <c r="Q1863" s="13"/>
      <c r="R1863"/>
      <c r="S1863" t="str">
        <f t="shared" si="431"/>
        <v/>
      </c>
      <c r="T1863" s="41" t="str">
        <f>IF(ISNA(VLOOKUP(P1863,'NEW XEQM.c'!E:F,2,0)),"--","PRESENT")</f>
        <v>--</v>
      </c>
      <c r="U1863"/>
      <c r="V1863">
        <f t="shared" si="432"/>
        <v>561</v>
      </c>
      <c r="W1863" s="75" t="s">
        <v>2559</v>
      </c>
      <c r="X1863" s="54" t="s">
        <v>2155</v>
      </c>
      <c r="Y1863" s="54" t="s">
        <v>2155</v>
      </c>
      <c r="Z1863" s="22" t="str">
        <f t="shared" si="435"/>
        <v>"STO" STD_SPACE_3_PER_EM "3V"</v>
      </c>
      <c r="AA1863" s="22" t="str">
        <f t="shared" si="436"/>
        <v>STO3V</v>
      </c>
      <c r="AB1863" s="1">
        <f t="shared" si="437"/>
        <v>1819</v>
      </c>
      <c r="AC1863" t="str">
        <f t="shared" si="438"/>
        <v>ITM_EE_STO_V</v>
      </c>
      <c r="AD1863" s="125" t="str">
        <f>IF(ISNA(VLOOKUP(AA1863,'XEQM Shortlist'!J:J,1,0)),"//","")</f>
        <v>//</v>
      </c>
      <c r="AF1863" s="88" t="str">
        <f t="shared" si="439"/>
        <v>STO3V</v>
      </c>
      <c r="AG1863" t="b">
        <f t="shared" si="440"/>
        <v>1</v>
      </c>
    </row>
    <row r="1864" spans="1:33">
      <c r="A1864" s="45">
        <f t="shared" si="433"/>
        <v>1864</v>
      </c>
      <c r="B1864" s="44">
        <f t="shared" si="434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6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3" t="s">
        <v>2134</v>
      </c>
      <c r="Q1864" s="13"/>
      <c r="R1864"/>
      <c r="S1864" t="str">
        <f t="shared" si="431"/>
        <v/>
      </c>
      <c r="T1864" s="41" t="str">
        <f>IF(ISNA(VLOOKUP(P1864,'NEW XEQM.c'!E:F,2,0)),"--","PRESENT")</f>
        <v>--</v>
      </c>
      <c r="U1864"/>
      <c r="V1864">
        <f t="shared" si="432"/>
        <v>562</v>
      </c>
      <c r="W1864" s="75" t="s">
        <v>2559</v>
      </c>
      <c r="X1864" s="54" t="s">
        <v>2155</v>
      </c>
      <c r="Y1864" s="54" t="s">
        <v>2155</v>
      </c>
      <c r="Z1864" s="22" t="str">
        <f t="shared" si="435"/>
        <v>"RCL" STD_SPACE_3_PER_EM "3V"</v>
      </c>
      <c r="AA1864" s="22" t="str">
        <f t="shared" si="436"/>
        <v>RCL3V</v>
      </c>
      <c r="AB1864" s="1">
        <f t="shared" si="437"/>
        <v>1820</v>
      </c>
      <c r="AC1864" t="str">
        <f t="shared" si="438"/>
        <v>ITM_EE_RCL_V</v>
      </c>
      <c r="AD1864" s="125" t="str">
        <f>IF(ISNA(VLOOKUP(AA1864,'XEQM Shortlist'!J:J,1,0)),"//","")</f>
        <v>//</v>
      </c>
      <c r="AF1864" s="88" t="str">
        <f t="shared" si="439"/>
        <v>RCL3V</v>
      </c>
      <c r="AG1864" t="b">
        <f t="shared" si="440"/>
        <v>1</v>
      </c>
    </row>
    <row r="1865" spans="1:33">
      <c r="A1865" s="45">
        <f t="shared" si="433"/>
        <v>1865</v>
      </c>
      <c r="B1865" s="44">
        <f t="shared" si="434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6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3" t="s">
        <v>2135</v>
      </c>
      <c r="Q1865" s="13"/>
      <c r="R1865"/>
      <c r="S1865" t="str">
        <f t="shared" si="431"/>
        <v/>
      </c>
      <c r="T1865" s="41" t="str">
        <f>IF(ISNA(VLOOKUP(P1865,'NEW XEQM.c'!E:F,2,0)),"--","PRESENT")</f>
        <v>--</v>
      </c>
      <c r="U1865"/>
      <c r="V1865">
        <f t="shared" si="432"/>
        <v>563</v>
      </c>
      <c r="W1865" s="75" t="s">
        <v>2559</v>
      </c>
      <c r="X1865" s="54" t="s">
        <v>2155</v>
      </c>
      <c r="Y1865" s="54" t="s">
        <v>2155</v>
      </c>
      <c r="Z1865" s="22" t="str">
        <f t="shared" si="435"/>
        <v>"STO" STD_SPACE_3_PER_EM "3I"</v>
      </c>
      <c r="AA1865" s="22" t="str">
        <f t="shared" si="436"/>
        <v>STO3I</v>
      </c>
      <c r="AB1865" s="1">
        <f t="shared" si="437"/>
        <v>1821</v>
      </c>
      <c r="AC1865" t="str">
        <f t="shared" si="438"/>
        <v>ITM_EE_STO_I</v>
      </c>
      <c r="AD1865" s="125" t="str">
        <f>IF(ISNA(VLOOKUP(AA1865,'XEQM Shortlist'!J:J,1,0)),"//","")</f>
        <v>//</v>
      </c>
      <c r="AF1865" s="88" t="str">
        <f t="shared" si="439"/>
        <v>STO3I</v>
      </c>
      <c r="AG1865" t="b">
        <f t="shared" si="440"/>
        <v>1</v>
      </c>
    </row>
    <row r="1866" spans="1:33">
      <c r="A1866" s="45">
        <f t="shared" si="433"/>
        <v>1866</v>
      </c>
      <c r="B1866" s="44">
        <f t="shared" si="434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6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3" t="s">
        <v>2136</v>
      </c>
      <c r="Q1866" s="13"/>
      <c r="R1866"/>
      <c r="S1866" t="str">
        <f t="shared" si="431"/>
        <v/>
      </c>
      <c r="T1866" s="41" t="str">
        <f>IF(ISNA(VLOOKUP(P1866,'NEW XEQM.c'!E:F,2,0)),"--","PRESENT")</f>
        <v>--</v>
      </c>
      <c r="U1866"/>
      <c r="V1866">
        <f t="shared" si="432"/>
        <v>564</v>
      </c>
      <c r="W1866" s="75" t="s">
        <v>2559</v>
      </c>
      <c r="X1866" s="54" t="s">
        <v>2155</v>
      </c>
      <c r="Y1866" s="54" t="s">
        <v>2155</v>
      </c>
      <c r="Z1866" s="22" t="str">
        <f t="shared" si="435"/>
        <v>"RCL" STD_SPACE_3_PER_EM "3I"</v>
      </c>
      <c r="AA1866" s="22" t="str">
        <f t="shared" si="436"/>
        <v>RCL3I</v>
      </c>
      <c r="AB1866" s="1">
        <f t="shared" si="437"/>
        <v>1822</v>
      </c>
      <c r="AC1866" t="str">
        <f t="shared" si="438"/>
        <v>ITM_EE_RCL_I</v>
      </c>
      <c r="AD1866" s="125" t="str">
        <f>IF(ISNA(VLOOKUP(AA1866,'XEQM Shortlist'!J:J,1,0)),"//","")</f>
        <v>//</v>
      </c>
      <c r="AF1866" s="88" t="str">
        <f t="shared" si="439"/>
        <v>RCL3I</v>
      </c>
      <c r="AG1866" t="b">
        <f t="shared" si="440"/>
        <v>1</v>
      </c>
    </row>
    <row r="1867" spans="1:33">
      <c r="A1867" s="45">
        <f t="shared" si="433"/>
        <v>1867</v>
      </c>
      <c r="B1867" s="44">
        <f t="shared" si="434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6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3" t="s">
        <v>2137</v>
      </c>
      <c r="Q1867" s="13"/>
      <c r="R1867"/>
      <c r="S1867" t="str">
        <f t="shared" si="431"/>
        <v>NOT EQUAL</v>
      </c>
      <c r="T1867" s="41" t="str">
        <f>IF(ISNA(VLOOKUP(P1867,'NEW XEQM.c'!E:F,2,0)),"--","PRESENT")</f>
        <v>--</v>
      </c>
      <c r="U1867"/>
      <c r="V1867">
        <f t="shared" si="432"/>
        <v>565</v>
      </c>
      <c r="W1867" s="75" t="s">
        <v>2559</v>
      </c>
      <c r="X1867" s="54" t="s">
        <v>2155</v>
      </c>
      <c r="Y1867" s="54" t="s">
        <v>2155</v>
      </c>
      <c r="Z1867" s="22" t="str">
        <f t="shared" si="435"/>
        <v>"3V" STD_DIVIDE "3I"</v>
      </c>
      <c r="AA1867" s="22" t="str">
        <f t="shared" si="436"/>
        <v>3V/3I</v>
      </c>
      <c r="AB1867" s="1">
        <f t="shared" si="437"/>
        <v>1823</v>
      </c>
      <c r="AC1867" t="str">
        <f t="shared" si="438"/>
        <v>ITM_EE_STO_V_I</v>
      </c>
      <c r="AD1867" s="125" t="str">
        <f>IF(ISNA(VLOOKUP(AA1867,'XEQM Shortlist'!J:J,1,0)),"//","")</f>
        <v>//</v>
      </c>
      <c r="AF1867" s="88" t="str">
        <f t="shared" si="439"/>
        <v>3V/3I</v>
      </c>
      <c r="AG1867" t="b">
        <f t="shared" si="440"/>
        <v>1</v>
      </c>
    </row>
    <row r="1868" spans="1:33">
      <c r="A1868" s="45">
        <f t="shared" si="433"/>
        <v>1868</v>
      </c>
      <c r="B1868" s="44">
        <f t="shared" si="434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6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3" t="s">
        <v>2138</v>
      </c>
      <c r="Q1868" s="13"/>
      <c r="R1868"/>
      <c r="S1868" t="str">
        <f t="shared" si="431"/>
        <v>NOT EQUAL</v>
      </c>
      <c r="T1868" s="41" t="str">
        <f>IF(ISNA(VLOOKUP(P1868,'NEW XEQM.c'!E:F,2,0)),"--","PRESENT")</f>
        <v>--</v>
      </c>
      <c r="U1868"/>
      <c r="V1868">
        <f t="shared" si="432"/>
        <v>566</v>
      </c>
      <c r="W1868" s="75" t="s">
        <v>2559</v>
      </c>
      <c r="X1868" s="54" t="s">
        <v>2155</v>
      </c>
      <c r="Y1868" s="54" t="s">
        <v>2508</v>
      </c>
      <c r="Z1868" s="22" t="str">
        <f t="shared" si="435"/>
        <v>"3I" STD_CROSS "3Z"</v>
      </c>
      <c r="AA1868" s="22" t="str">
        <f t="shared" si="436"/>
        <v>3Ix3Z</v>
      </c>
      <c r="AB1868" s="1">
        <f t="shared" si="437"/>
        <v>1824</v>
      </c>
      <c r="AC1868" t="str">
        <f t="shared" si="438"/>
        <v>ITM_EE_STO_IR</v>
      </c>
      <c r="AD1868" s="125" t="str">
        <f>IF(ISNA(VLOOKUP(AA1868,'XEQM Shortlist'!J:J,1,0)),"//","")</f>
        <v>//</v>
      </c>
      <c r="AF1868" s="88" t="str">
        <f t="shared" si="439"/>
        <v>3I*3Z</v>
      </c>
      <c r="AG1868" t="b">
        <f t="shared" si="440"/>
        <v>0</v>
      </c>
    </row>
    <row r="1869" spans="1:33">
      <c r="A1869" s="45">
        <f t="shared" si="433"/>
        <v>1869</v>
      </c>
      <c r="B1869" s="44">
        <f t="shared" si="434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6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3" t="s">
        <v>2139</v>
      </c>
      <c r="Q1869" s="13"/>
      <c r="R1869"/>
      <c r="S1869" t="str">
        <f t="shared" si="431"/>
        <v>NOT EQUAL</v>
      </c>
      <c r="T1869" s="41" t="str">
        <f>IF(ISNA(VLOOKUP(P1869,'NEW XEQM.c'!E:F,2,0)),"--","PRESENT")</f>
        <v>--</v>
      </c>
      <c r="U1869"/>
      <c r="V1869">
        <f t="shared" si="432"/>
        <v>567</v>
      </c>
      <c r="W1869" s="75" t="s">
        <v>2559</v>
      </c>
      <c r="X1869" s="54" t="s">
        <v>2155</v>
      </c>
      <c r="Y1869" s="54" t="s">
        <v>2155</v>
      </c>
      <c r="Z1869" s="22" t="str">
        <f t="shared" si="435"/>
        <v>"3V" STD_DIVIDE "3Z"</v>
      </c>
      <c r="AA1869" s="22" t="str">
        <f t="shared" si="436"/>
        <v>3V/3Z</v>
      </c>
      <c r="AB1869" s="1">
        <f t="shared" si="437"/>
        <v>1825</v>
      </c>
      <c r="AC1869" t="str">
        <f t="shared" si="438"/>
        <v>ITM_EE_STO_V_Z</v>
      </c>
      <c r="AD1869" s="125" t="str">
        <f>IF(ISNA(VLOOKUP(AA1869,'XEQM Shortlist'!J:J,1,0)),"//","")</f>
        <v>//</v>
      </c>
      <c r="AF1869" s="88" t="str">
        <f t="shared" si="439"/>
        <v>3V/3Z</v>
      </c>
      <c r="AG1869" t="b">
        <f t="shared" si="440"/>
        <v>1</v>
      </c>
    </row>
    <row r="1870" spans="1:33">
      <c r="A1870" s="45">
        <f t="shared" si="433"/>
        <v>1870</v>
      </c>
      <c r="B1870" s="44">
        <f t="shared" si="434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6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3" t="s">
        <v>2140</v>
      </c>
      <c r="Q1870" s="13"/>
      <c r="R1870"/>
      <c r="S1870" t="str">
        <f t="shared" si="431"/>
        <v/>
      </c>
      <c r="T1870" s="41" t="str">
        <f>IF(ISNA(VLOOKUP(P1870,'NEW XEQM.c'!E:F,2,0)),"--","PRESENT")</f>
        <v>--</v>
      </c>
      <c r="U1870"/>
      <c r="V1870">
        <f t="shared" si="432"/>
        <v>568</v>
      </c>
      <c r="W1870" s="75" t="s">
        <v>2559</v>
      </c>
      <c r="X1870" s="54" t="s">
        <v>2155</v>
      </c>
      <c r="Y1870" s="54" t="s">
        <v>2155</v>
      </c>
      <c r="Z1870" s="22" t="str">
        <f t="shared" si="435"/>
        <v>"X" STD_SPACE_3_PER_EM STD_RIGHT_ARROW STD_SPACE_3_PER_EM "BAL"</v>
      </c>
      <c r="AA1870" s="22" t="str">
        <f t="shared" si="436"/>
        <v>X&gt;BAL</v>
      </c>
      <c r="AB1870" s="1">
        <f t="shared" si="437"/>
        <v>1826</v>
      </c>
      <c r="AC1870" t="str">
        <f t="shared" si="438"/>
        <v>ITM_EE_X2BAL</v>
      </c>
      <c r="AD1870" s="125" t="str">
        <f>IF(ISNA(VLOOKUP(AA1870,'XEQM Shortlist'!J:J,1,0)),"//","")</f>
        <v>//</v>
      </c>
      <c r="AF1870" s="88" t="str">
        <f t="shared" si="439"/>
        <v>X&gt;BAL</v>
      </c>
      <c r="AG1870" t="b">
        <f t="shared" si="440"/>
        <v>1</v>
      </c>
    </row>
    <row r="1871" spans="1:33">
      <c r="A1871" s="45">
        <f t="shared" si="433"/>
        <v>1871</v>
      </c>
      <c r="B1871" s="44">
        <f t="shared" si="434"/>
        <v>1827</v>
      </c>
      <c r="C1871" s="80" t="s">
        <v>3591</v>
      </c>
      <c r="D1871" s="80">
        <v>45</v>
      </c>
      <c r="E1871" s="249" t="s">
        <v>5251</v>
      </c>
      <c r="F1871" s="250" t="s">
        <v>5257</v>
      </c>
      <c r="G1871" s="82">
        <v>0</v>
      </c>
      <c r="H1871" s="82">
        <v>0</v>
      </c>
      <c r="I1871" s="266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3" t="s">
        <v>4490</v>
      </c>
      <c r="Q1871" s="13"/>
      <c r="R1871"/>
      <c r="S1871" t="str">
        <f t="shared" si="431"/>
        <v>NOT EQUAL</v>
      </c>
      <c r="T1871" s="41" t="str">
        <f>IF(ISNA(VLOOKUP(P1871,'NEW XEQM.c'!E:F,2,0)),"--","PRESENT")</f>
        <v>--</v>
      </c>
      <c r="U1871"/>
      <c r="V1871">
        <f t="shared" si="432"/>
        <v>569</v>
      </c>
      <c r="W1871" s="75" t="s">
        <v>2593</v>
      </c>
      <c r="X1871" s="54" t="s">
        <v>2155</v>
      </c>
      <c r="Y1871" s="54" t="s">
        <v>4495</v>
      </c>
      <c r="Z1871" s="22" t="str">
        <f t="shared" si="435"/>
        <v/>
      </c>
      <c r="AA1871" s="22" t="str">
        <f t="shared" si="436"/>
        <v>M.A</v>
      </c>
      <c r="AB1871" s="1">
        <f t="shared" si="437"/>
        <v>1827</v>
      </c>
      <c r="AC1871" t="str">
        <f t="shared" si="438"/>
        <v>ITM_MATX_A</v>
      </c>
      <c r="AD1871" s="125" t="str">
        <f>IF(ISNA(VLOOKUP(AA1871,'XEQM Shortlist'!J:J,1,0)),"//","")</f>
        <v>//</v>
      </c>
      <c r="AF1871" s="88" t="str">
        <f t="shared" si="439"/>
        <v/>
      </c>
      <c r="AG1871" t="b">
        <f t="shared" si="440"/>
        <v>0</v>
      </c>
    </row>
    <row r="1872" spans="1:33">
      <c r="A1872" s="45">
        <f t="shared" si="433"/>
        <v>1872</v>
      </c>
      <c r="B1872" s="44">
        <f t="shared" si="434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6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3" t="s">
        <v>2121</v>
      </c>
      <c r="Q1872" s="13"/>
      <c r="R1872"/>
      <c r="S1872" t="str">
        <f t="shared" si="431"/>
        <v>NOT EQUAL</v>
      </c>
      <c r="T1872" s="41" t="str">
        <f>IF(ISNA(VLOOKUP(P1872,'NEW XEQM.c'!E:F,2,0)),"--","PRESENT")</f>
        <v>--</v>
      </c>
      <c r="U1872"/>
      <c r="V1872">
        <f t="shared" si="432"/>
        <v>570</v>
      </c>
      <c r="W1872" s="75" t="s">
        <v>2559</v>
      </c>
      <c r="X1872" s="54" t="s">
        <v>2155</v>
      </c>
      <c r="Y1872" s="54" t="s">
        <v>2155</v>
      </c>
      <c r="Z1872" s="22" t="str">
        <f t="shared" si="435"/>
        <v>"OP_A"</v>
      </c>
      <c r="AA1872" s="22" t="str">
        <f t="shared" si="436"/>
        <v>OP_A</v>
      </c>
      <c r="AB1872" s="1">
        <f t="shared" si="437"/>
        <v>1828</v>
      </c>
      <c r="AC1872" t="str">
        <f t="shared" si="438"/>
        <v>ITM_op_a</v>
      </c>
      <c r="AD1872" s="125" t="str">
        <f>IF(ISNA(VLOOKUP(AA1872,'XEQM Shortlist'!J:J,1,0)),"//","")</f>
        <v>//</v>
      </c>
      <c r="AF1872" s="88" t="str">
        <f t="shared" si="439"/>
        <v>OP_A</v>
      </c>
      <c r="AG1872" t="b">
        <f t="shared" si="440"/>
        <v>1</v>
      </c>
    </row>
    <row r="1873" spans="1:33">
      <c r="A1873" s="45">
        <f t="shared" si="433"/>
        <v>1873</v>
      </c>
      <c r="B1873" s="44">
        <f t="shared" si="434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6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3" t="s">
        <v>2122</v>
      </c>
      <c r="Q1873" s="13"/>
      <c r="R1873"/>
      <c r="S1873" t="str">
        <f t="shared" si="431"/>
        <v>NOT EQUAL</v>
      </c>
      <c r="T1873" s="41" t="str">
        <f>IF(ISNA(VLOOKUP(P1873,'NEW XEQM.c'!E:F,2,0)),"--","PRESENT")</f>
        <v>--</v>
      </c>
      <c r="U1873"/>
      <c r="V1873">
        <f t="shared" si="432"/>
        <v>571</v>
      </c>
      <c r="W1873" s="75" t="s">
        <v>2559</v>
      </c>
      <c r="X1873" s="54" t="s">
        <v>2155</v>
      </c>
      <c r="Y1873" s="54" t="s">
        <v>2155</v>
      </c>
      <c r="Z1873" s="22" t="str">
        <f t="shared" si="435"/>
        <v>"OP_A" STD_SUP_2</v>
      </c>
      <c r="AA1873" s="22" t="str">
        <f t="shared" si="436"/>
        <v>OP_A^2</v>
      </c>
      <c r="AB1873" s="1">
        <f t="shared" si="437"/>
        <v>1829</v>
      </c>
      <c r="AC1873" t="str">
        <f t="shared" si="438"/>
        <v>ITM_op_a2</v>
      </c>
      <c r="AD1873" s="125" t="str">
        <f>IF(ISNA(VLOOKUP(AA1873,'XEQM Shortlist'!J:J,1,0)),"//","")</f>
        <v>//</v>
      </c>
      <c r="AF1873" s="88" t="str">
        <f t="shared" si="439"/>
        <v>OP_A^2</v>
      </c>
      <c r="AG1873" t="b">
        <f t="shared" si="440"/>
        <v>1</v>
      </c>
    </row>
    <row r="1874" spans="1:33">
      <c r="A1874" s="45">
        <f t="shared" si="433"/>
        <v>1874</v>
      </c>
      <c r="B1874" s="44">
        <f t="shared" si="434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6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3" t="s">
        <v>2123</v>
      </c>
      <c r="Q1874" s="13"/>
      <c r="R1874"/>
      <c r="S1874" t="str">
        <f t="shared" si="431"/>
        <v>NOT EQUAL</v>
      </c>
      <c r="T1874" s="41" t="str">
        <f>IF(ISNA(VLOOKUP(P1874,'NEW XEQM.c'!E:F,2,0)),"--","PRESENT")</f>
        <v>--</v>
      </c>
      <c r="U1874"/>
      <c r="V1874">
        <f t="shared" si="432"/>
        <v>572</v>
      </c>
      <c r="W1874" s="75" t="s">
        <v>2559</v>
      </c>
      <c r="X1874" s="54" t="s">
        <v>2155</v>
      </c>
      <c r="Y1874" s="54" t="s">
        <v>2155</v>
      </c>
      <c r="Z1874" s="22" t="str">
        <f t="shared" si="435"/>
        <v>"OP_I"</v>
      </c>
      <c r="AA1874" s="22" t="str">
        <f t="shared" si="436"/>
        <v>OP_I</v>
      </c>
      <c r="AB1874" s="1">
        <f t="shared" si="437"/>
        <v>1830</v>
      </c>
      <c r="AC1874" t="str">
        <f t="shared" si="438"/>
        <v>ITM_op_j</v>
      </c>
      <c r="AD1874" s="125" t="str">
        <f>IF(ISNA(VLOOKUP(AA1874,'XEQM Shortlist'!J:J,1,0)),"//","")</f>
        <v>//</v>
      </c>
      <c r="AF1874" s="88" t="str">
        <f t="shared" si="439"/>
        <v>OP_I</v>
      </c>
      <c r="AG1874" t="b">
        <f t="shared" si="440"/>
        <v>1</v>
      </c>
    </row>
    <row r="1875" spans="1:33">
      <c r="A1875" s="45">
        <f t="shared" si="433"/>
        <v>1875</v>
      </c>
      <c r="B1875" s="44">
        <f t="shared" si="434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6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3" t="s">
        <v>2109</v>
      </c>
      <c r="Q1875" s="13"/>
      <c r="R1875"/>
      <c r="S1875" t="str">
        <f t="shared" si="431"/>
        <v/>
      </c>
      <c r="T1875" s="41" t="str">
        <f>IF(ISNA(VLOOKUP(P1875,'NEW XEQM.c'!E:F,2,0)),"--","PRESENT")</f>
        <v>--</v>
      </c>
      <c r="U1875"/>
      <c r="V1875">
        <f t="shared" si="432"/>
        <v>573</v>
      </c>
      <c r="W1875" s="75" t="s">
        <v>2592</v>
      </c>
      <c r="X1875" s="54" t="s">
        <v>2155</v>
      </c>
      <c r="Y1875" s="54" t="s">
        <v>2606</v>
      </c>
      <c r="Z1875" s="22" t="str">
        <f t="shared" si="435"/>
        <v>"BIN"</v>
      </c>
      <c r="AA1875" s="22" t="str">
        <f t="shared" si="436"/>
        <v>&gt;BIN</v>
      </c>
      <c r="AB1875" s="1">
        <f t="shared" si="437"/>
        <v>1831</v>
      </c>
      <c r="AC1875" t="str">
        <f t="shared" si="438"/>
        <v>ITM_2BIN</v>
      </c>
      <c r="AD1875" s="125" t="str">
        <f>IF(ISNA(VLOOKUP(AA1875,'XEQM Shortlist'!J:J,1,0)),"//","")</f>
        <v>//</v>
      </c>
      <c r="AF1875" s="88" t="str">
        <f t="shared" si="439"/>
        <v>BIN</v>
      </c>
      <c r="AG1875" t="b">
        <f t="shared" si="440"/>
        <v>0</v>
      </c>
    </row>
    <row r="1876" spans="1:33">
      <c r="A1876" s="45">
        <f t="shared" si="433"/>
        <v>1876</v>
      </c>
      <c r="B1876" s="44">
        <f t="shared" si="434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6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3" t="s">
        <v>2110</v>
      </c>
      <c r="Q1876" s="13"/>
      <c r="R1876"/>
      <c r="S1876" t="str">
        <f t="shared" si="431"/>
        <v/>
      </c>
      <c r="T1876" s="41" t="str">
        <f>IF(ISNA(VLOOKUP(P1876,'NEW XEQM.c'!E:F,2,0)),"--","PRESENT")</f>
        <v>--</v>
      </c>
      <c r="U1876"/>
      <c r="V1876">
        <f t="shared" si="432"/>
        <v>574</v>
      </c>
      <c r="W1876" s="75" t="s">
        <v>2592</v>
      </c>
      <c r="X1876" s="54" t="s">
        <v>2155</v>
      </c>
      <c r="Y1876" s="54" t="s">
        <v>2607</v>
      </c>
      <c r="Z1876" s="22" t="str">
        <f t="shared" si="435"/>
        <v>"OCT"</v>
      </c>
      <c r="AA1876" s="22" t="str">
        <f t="shared" si="436"/>
        <v>&gt;OCT</v>
      </c>
      <c r="AB1876" s="1">
        <f t="shared" si="437"/>
        <v>1832</v>
      </c>
      <c r="AC1876" t="str">
        <f t="shared" si="438"/>
        <v>ITM_2OCT</v>
      </c>
      <c r="AD1876" s="125" t="str">
        <f>IF(ISNA(VLOOKUP(AA1876,'XEQM Shortlist'!J:J,1,0)),"//","")</f>
        <v>//</v>
      </c>
      <c r="AF1876" s="88" t="str">
        <f t="shared" si="439"/>
        <v>OCT</v>
      </c>
      <c r="AG1876" t="b">
        <f t="shared" si="440"/>
        <v>0</v>
      </c>
    </row>
    <row r="1877" spans="1:33">
      <c r="A1877" s="45">
        <f t="shared" si="433"/>
        <v>1877</v>
      </c>
      <c r="B1877" s="44">
        <f t="shared" si="434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6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3" t="s">
        <v>2111</v>
      </c>
      <c r="Q1877" s="13"/>
      <c r="R1877"/>
      <c r="S1877" t="str">
        <f t="shared" si="431"/>
        <v/>
      </c>
      <c r="T1877" s="41" t="str">
        <f>IF(ISNA(VLOOKUP(P1877,'NEW XEQM.c'!E:F,2,0)),"--","PRESENT")</f>
        <v>--</v>
      </c>
      <c r="U1877"/>
      <c r="V1877">
        <f t="shared" si="432"/>
        <v>575</v>
      </c>
      <c r="W1877" s="75" t="s">
        <v>2592</v>
      </c>
      <c r="X1877" s="54" t="s">
        <v>2155</v>
      </c>
      <c r="Y1877" s="79" t="s">
        <v>2608</v>
      </c>
      <c r="Z1877" s="22" t="str">
        <f t="shared" si="435"/>
        <v>"DEC"</v>
      </c>
      <c r="AA1877" s="22" t="str">
        <f t="shared" si="436"/>
        <v>&gt;DEC</v>
      </c>
      <c r="AB1877" s="1">
        <f t="shared" si="437"/>
        <v>1833</v>
      </c>
      <c r="AC1877" t="str">
        <f t="shared" si="438"/>
        <v>ITM_2DEC</v>
      </c>
      <c r="AD1877" s="125" t="str">
        <f>IF(ISNA(VLOOKUP(AA1877,'XEQM Shortlist'!J:J,1,0)),"//","")</f>
        <v>//</v>
      </c>
      <c r="AF1877" s="88" t="str">
        <f t="shared" si="439"/>
        <v>DEC</v>
      </c>
      <c r="AG1877" t="b">
        <f t="shared" si="440"/>
        <v>0</v>
      </c>
    </row>
    <row r="1878" spans="1:33">
      <c r="A1878" s="45">
        <f t="shared" si="433"/>
        <v>1878</v>
      </c>
      <c r="B1878" s="44">
        <f t="shared" si="434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6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3" t="s">
        <v>2112</v>
      </c>
      <c r="Q1878" s="13"/>
      <c r="R1878"/>
      <c r="S1878" t="str">
        <f t="shared" si="431"/>
        <v/>
      </c>
      <c r="T1878" s="41" t="str">
        <f>IF(ISNA(VLOOKUP(P1878,'NEW XEQM.c'!E:F,2,0)),"--","PRESENT")</f>
        <v>--</v>
      </c>
      <c r="U1878"/>
      <c r="V1878">
        <f t="shared" si="432"/>
        <v>576</v>
      </c>
      <c r="W1878" s="75" t="s">
        <v>2592</v>
      </c>
      <c r="X1878" s="54" t="s">
        <v>2155</v>
      </c>
      <c r="Y1878" s="79" t="s">
        <v>2609</v>
      </c>
      <c r="Z1878" s="22" t="str">
        <f t="shared" si="435"/>
        <v>"HEX"</v>
      </c>
      <c r="AA1878" s="22" t="str">
        <f t="shared" si="436"/>
        <v>&gt;HEX</v>
      </c>
      <c r="AB1878" s="1">
        <f t="shared" si="437"/>
        <v>1834</v>
      </c>
      <c r="AC1878" t="str">
        <f t="shared" si="438"/>
        <v>ITM_2HEX</v>
      </c>
      <c r="AD1878" s="125" t="str">
        <f>IF(ISNA(VLOOKUP(AA1878,'XEQM Shortlist'!J:J,1,0)),"//","")</f>
        <v>//</v>
      </c>
      <c r="AF1878" s="88" t="str">
        <f t="shared" si="439"/>
        <v>HEX</v>
      </c>
      <c r="AG1878" t="b">
        <f t="shared" si="440"/>
        <v>0</v>
      </c>
    </row>
    <row r="1879" spans="1:33">
      <c r="A1879" s="45">
        <f t="shared" si="433"/>
        <v>1879</v>
      </c>
      <c r="B1879" s="44">
        <f t="shared" si="434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6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3" t="s">
        <v>2113</v>
      </c>
      <c r="Q1879" s="13"/>
      <c r="R1879"/>
      <c r="S1879" t="str">
        <f t="shared" si="431"/>
        <v/>
      </c>
      <c r="T1879" s="41" t="str">
        <f>IF(ISNA(VLOOKUP(P1879,'NEW XEQM.c'!E:F,2,0)),"--","PRESENT")</f>
        <v>--</v>
      </c>
      <c r="U1879"/>
      <c r="V1879">
        <f t="shared" si="432"/>
        <v>576</v>
      </c>
      <c r="W1879" s="75" t="s">
        <v>2592</v>
      </c>
      <c r="X1879" s="54" t="s">
        <v>2155</v>
      </c>
      <c r="Y1879" s="79" t="s">
        <v>2155</v>
      </c>
      <c r="Z1879" s="22" t="str">
        <f t="shared" si="435"/>
        <v/>
      </c>
      <c r="AA1879" s="22" t="str">
        <f t="shared" si="436"/>
        <v/>
      </c>
      <c r="AB1879" s="1">
        <f t="shared" si="437"/>
        <v>1835</v>
      </c>
      <c r="AC1879" t="str">
        <f t="shared" si="438"/>
        <v>ITM_WS8</v>
      </c>
      <c r="AD1879" s="125" t="str">
        <f>IF(ISNA(VLOOKUP(AA1879,'XEQM Shortlist'!J:J,1,0)),"//","")</f>
        <v/>
      </c>
      <c r="AF1879" s="88" t="str">
        <f t="shared" si="439"/>
        <v/>
      </c>
      <c r="AG1879" t="b">
        <f t="shared" si="440"/>
        <v>1</v>
      </c>
    </row>
    <row r="1880" spans="1:33">
      <c r="A1880" s="45">
        <f t="shared" si="433"/>
        <v>1880</v>
      </c>
      <c r="B1880" s="44">
        <f t="shared" si="434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6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3" t="s">
        <v>2114</v>
      </c>
      <c r="Q1880" s="13"/>
      <c r="R1880"/>
      <c r="S1880" t="str">
        <f t="shared" si="431"/>
        <v/>
      </c>
      <c r="T1880" s="41" t="str">
        <f>IF(ISNA(VLOOKUP(P1880,'NEW XEQM.c'!E:F,2,0)),"--","PRESENT")</f>
        <v>--</v>
      </c>
      <c r="U1880"/>
      <c r="V1880">
        <f t="shared" si="432"/>
        <v>576</v>
      </c>
      <c r="W1880" s="75" t="s">
        <v>2592</v>
      </c>
      <c r="X1880" s="54" t="s">
        <v>2155</v>
      </c>
      <c r="Y1880" s="54" t="s">
        <v>2155</v>
      </c>
      <c r="Z1880" s="22" t="str">
        <f t="shared" si="435"/>
        <v/>
      </c>
      <c r="AA1880" s="22" t="str">
        <f t="shared" si="436"/>
        <v/>
      </c>
      <c r="AB1880" s="1">
        <f t="shared" si="437"/>
        <v>1836</v>
      </c>
      <c r="AC1880" t="str">
        <f t="shared" si="438"/>
        <v>ITM_WS16</v>
      </c>
      <c r="AD1880" s="125" t="str">
        <f>IF(ISNA(VLOOKUP(AA1880,'XEQM Shortlist'!J:J,1,0)),"//","")</f>
        <v/>
      </c>
      <c r="AF1880" s="88" t="str">
        <f t="shared" si="439"/>
        <v/>
      </c>
      <c r="AG1880" t="b">
        <f t="shared" si="440"/>
        <v>1</v>
      </c>
    </row>
    <row r="1881" spans="1:33">
      <c r="A1881" s="45">
        <f t="shared" si="433"/>
        <v>1881</v>
      </c>
      <c r="B1881" s="44">
        <f t="shared" si="434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6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3" t="s">
        <v>2115</v>
      </c>
      <c r="Q1881" s="13"/>
      <c r="R1881"/>
      <c r="S1881" t="str">
        <f t="shared" si="431"/>
        <v/>
      </c>
      <c r="T1881" s="41" t="str">
        <f>IF(ISNA(VLOOKUP(P1881,'NEW XEQM.c'!E:F,2,0)),"--","PRESENT")</f>
        <v>--</v>
      </c>
      <c r="U1881"/>
      <c r="V1881">
        <f t="shared" si="432"/>
        <v>576</v>
      </c>
      <c r="W1881" s="75" t="s">
        <v>2592</v>
      </c>
      <c r="X1881" s="54" t="s">
        <v>2155</v>
      </c>
      <c r="Y1881" s="54" t="s">
        <v>2155</v>
      </c>
      <c r="Z1881" s="22" t="str">
        <f t="shared" si="435"/>
        <v/>
      </c>
      <c r="AA1881" s="22" t="str">
        <f t="shared" si="436"/>
        <v/>
      </c>
      <c r="AB1881" s="1">
        <f t="shared" si="437"/>
        <v>1837</v>
      </c>
      <c r="AC1881" t="str">
        <f t="shared" si="438"/>
        <v>ITM_WS32</v>
      </c>
      <c r="AD1881" s="125" t="str">
        <f>IF(ISNA(VLOOKUP(AA1881,'XEQM Shortlist'!J:J,1,0)),"//","")</f>
        <v/>
      </c>
      <c r="AF1881" s="88" t="str">
        <f t="shared" si="439"/>
        <v/>
      </c>
      <c r="AG1881" t="b">
        <f t="shared" si="440"/>
        <v>1</v>
      </c>
    </row>
    <row r="1882" spans="1:33">
      <c r="A1882" s="45">
        <f t="shared" si="433"/>
        <v>1882</v>
      </c>
      <c r="B1882" s="44">
        <f t="shared" si="434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6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3" t="s">
        <v>2116</v>
      </c>
      <c r="Q1882" s="13"/>
      <c r="R1882"/>
      <c r="S1882" t="str">
        <f t="shared" si="431"/>
        <v/>
      </c>
      <c r="T1882" s="41" t="str">
        <f>IF(ISNA(VLOOKUP(P1882,'NEW XEQM.c'!E:F,2,0)),"--","PRESENT")</f>
        <v>--</v>
      </c>
      <c r="U1882"/>
      <c r="V1882">
        <f t="shared" si="432"/>
        <v>576</v>
      </c>
      <c r="W1882" s="75" t="s">
        <v>2592</v>
      </c>
      <c r="X1882" s="54" t="s">
        <v>2155</v>
      </c>
      <c r="Y1882" s="54" t="s">
        <v>2155</v>
      </c>
      <c r="Z1882" s="22" t="str">
        <f t="shared" si="435"/>
        <v/>
      </c>
      <c r="AA1882" s="22" t="str">
        <f t="shared" si="436"/>
        <v/>
      </c>
      <c r="AB1882" s="1">
        <f t="shared" si="437"/>
        <v>1838</v>
      </c>
      <c r="AC1882" t="str">
        <f t="shared" si="438"/>
        <v>ITM_WS64</v>
      </c>
      <c r="AD1882" s="125" t="str">
        <f>IF(ISNA(VLOOKUP(AA1882,'XEQM Shortlist'!J:J,1,0)),"//","")</f>
        <v/>
      </c>
      <c r="AF1882" s="88" t="str">
        <f t="shared" si="439"/>
        <v/>
      </c>
      <c r="AG1882" t="b">
        <f t="shared" si="440"/>
        <v>1</v>
      </c>
    </row>
    <row r="1883" spans="1:33">
      <c r="A1883" s="45">
        <f t="shared" si="433"/>
        <v>1883</v>
      </c>
      <c r="B1883" s="44">
        <f t="shared" si="434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6" t="s">
        <v>4137</v>
      </c>
      <c r="Q1883" s="13"/>
      <c r="R1883"/>
      <c r="S1883" t="str">
        <f t="shared" si="431"/>
        <v/>
      </c>
      <c r="T1883" s="41" t="str">
        <f>IF(ISNA(VLOOKUP(P1883,'NEW XEQM.c'!E:F,2,0)),"--","PRESENT")</f>
        <v>--</v>
      </c>
      <c r="U1883"/>
      <c r="V1883">
        <f t="shared" si="432"/>
        <v>577</v>
      </c>
      <c r="W1883" s="75" t="s">
        <v>2155</v>
      </c>
      <c r="X1883" s="54" t="s">
        <v>2155</v>
      </c>
      <c r="Y1883" s="54" t="s">
        <v>2155</v>
      </c>
      <c r="Z1883" s="22" t="str">
        <f t="shared" si="435"/>
        <v>"HOUR"</v>
      </c>
      <c r="AA1883" s="22" t="str">
        <f t="shared" si="436"/>
        <v>HOUR</v>
      </c>
      <c r="AB1883" s="1">
        <f t="shared" si="437"/>
        <v>1839</v>
      </c>
      <c r="AC1883" t="str">
        <f t="shared" si="438"/>
        <v>ITM_HR_DEG</v>
      </c>
      <c r="AD1883" s="125" t="str">
        <f>IF(ISNA(VLOOKUP(AA1883,'XEQM Shortlist'!J:J,1,0)),"//","")</f>
        <v>//</v>
      </c>
      <c r="AF1883" s="88" t="str">
        <f t="shared" si="439"/>
        <v>HOUR</v>
      </c>
      <c r="AG1883" t="b">
        <f t="shared" si="440"/>
        <v>1</v>
      </c>
    </row>
    <row r="1884" spans="1:33">
      <c r="A1884" s="45">
        <f t="shared" si="433"/>
        <v>1884</v>
      </c>
      <c r="B1884" s="44">
        <f t="shared" si="434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6" t="s">
        <v>4134</v>
      </c>
      <c r="Q1884" s="13"/>
      <c r="R1884"/>
      <c r="S1884" t="str">
        <f t="shared" si="431"/>
        <v/>
      </c>
      <c r="T1884" s="41" t="str">
        <f>IF(ISNA(VLOOKUP(P1884,'NEW XEQM.c'!E:F,2,0)),"--","PRESENT")</f>
        <v>PRESENT</v>
      </c>
      <c r="U1884"/>
      <c r="V1884">
        <f t="shared" si="432"/>
        <v>578</v>
      </c>
      <c r="W1884" s="75" t="s">
        <v>2155</v>
      </c>
      <c r="X1884" s="54" t="s">
        <v>2155</v>
      </c>
      <c r="Y1884" s="54" t="s">
        <v>2155</v>
      </c>
      <c r="Z1884" s="22" t="str">
        <f t="shared" si="435"/>
        <v>"MIN"</v>
      </c>
      <c r="AA1884" s="22" t="str">
        <f t="shared" si="436"/>
        <v>MIN</v>
      </c>
      <c r="AB1884" s="1">
        <f t="shared" si="437"/>
        <v>1840</v>
      </c>
      <c r="AC1884" t="str">
        <f t="shared" si="438"/>
        <v>ITM_MINUTE</v>
      </c>
      <c r="AD1884" s="125" t="str">
        <f>IF(ISNA(VLOOKUP(AA1884,'XEQM Shortlist'!J:J,1,0)),"//","")</f>
        <v/>
      </c>
      <c r="AF1884" s="88" t="str">
        <f t="shared" si="439"/>
        <v>MIN</v>
      </c>
      <c r="AG1884" t="b">
        <f t="shared" si="440"/>
        <v>1</v>
      </c>
    </row>
    <row r="1885" spans="1:33">
      <c r="A1885" s="45">
        <f t="shared" si="433"/>
        <v>1885</v>
      </c>
      <c r="B1885" s="44">
        <f t="shared" si="434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6" t="s">
        <v>4135</v>
      </c>
      <c r="Q1885" s="13"/>
      <c r="R1885"/>
      <c r="S1885" t="str">
        <f t="shared" si="431"/>
        <v/>
      </c>
      <c r="T1885" s="41" t="str">
        <f>IF(ISNA(VLOOKUP(P1885,'NEW XEQM.c'!E:F,2,0)),"--","PRESENT")</f>
        <v>--</v>
      </c>
      <c r="U1885"/>
      <c r="V1885">
        <f t="shared" si="432"/>
        <v>579</v>
      </c>
      <c r="W1885" s="75" t="s">
        <v>2155</v>
      </c>
      <c r="X1885" s="54" t="s">
        <v>2155</v>
      </c>
      <c r="Y1885" s="54" t="s">
        <v>2155</v>
      </c>
      <c r="Z1885" s="22" t="str">
        <f t="shared" si="435"/>
        <v>"SEC"</v>
      </c>
      <c r="AA1885" s="22" t="str">
        <f t="shared" si="436"/>
        <v>SEC</v>
      </c>
      <c r="AB1885" s="1">
        <f t="shared" si="437"/>
        <v>1841</v>
      </c>
      <c r="AC1885" t="str">
        <f t="shared" si="438"/>
        <v>ITM_SECOND</v>
      </c>
      <c r="AD1885" s="125" t="str">
        <f>IF(ISNA(VLOOKUP(AA1885,'XEQM Shortlist'!J:J,1,0)),"//","")</f>
        <v>//</v>
      </c>
      <c r="AF1885" s="88" t="str">
        <f t="shared" si="439"/>
        <v>SEC</v>
      </c>
      <c r="AG1885" t="b">
        <f t="shared" si="440"/>
        <v>1</v>
      </c>
    </row>
    <row r="1886" spans="1:33">
      <c r="A1886" s="45">
        <f t="shared" si="433"/>
        <v>1886</v>
      </c>
      <c r="B1886" s="44">
        <f t="shared" si="434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6" t="s">
        <v>4141</v>
      </c>
      <c r="Q1886" s="13"/>
      <c r="R1886"/>
      <c r="S1886" t="str">
        <f t="shared" si="431"/>
        <v/>
      </c>
      <c r="T1886" s="41" t="str">
        <f>IF(ISNA(VLOOKUP(P1886,'NEW XEQM.c'!E:F,2,0)),"--","PRESENT")</f>
        <v>--</v>
      </c>
      <c r="U1886"/>
      <c r="V1886">
        <f t="shared" si="432"/>
        <v>580</v>
      </c>
      <c r="W1886" s="75" t="s">
        <v>2155</v>
      </c>
      <c r="X1886" s="54" t="s">
        <v>2155</v>
      </c>
      <c r="Y1886" s="54" t="s">
        <v>2155</v>
      </c>
      <c r="Z1886" s="22" t="str">
        <f t="shared" si="435"/>
        <v>STD_RIGHT_ARROW "TIME"</v>
      </c>
      <c r="AA1886" s="22" t="str">
        <f t="shared" si="436"/>
        <v>&gt;TIME</v>
      </c>
      <c r="AB1886" s="1">
        <f t="shared" si="437"/>
        <v>1842</v>
      </c>
      <c r="AC1886" t="str">
        <f t="shared" si="438"/>
        <v>ITM_toTIME</v>
      </c>
      <c r="AD1886" s="125" t="str">
        <f>IF(ISNA(VLOOKUP(AA1886,'XEQM Shortlist'!J:J,1,0)),"//","")</f>
        <v>//</v>
      </c>
      <c r="AF1886" s="88" t="str">
        <f t="shared" si="439"/>
        <v>&gt;TIME</v>
      </c>
      <c r="AG1886" t="b">
        <f t="shared" si="440"/>
        <v>1</v>
      </c>
    </row>
    <row r="1887" spans="1:33">
      <c r="A1887" s="45">
        <f t="shared" si="433"/>
        <v>1887</v>
      </c>
      <c r="B1887" s="44">
        <f t="shared" si="434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6" t="s">
        <v>4143</v>
      </c>
      <c r="Q1887" s="13"/>
      <c r="R1887"/>
      <c r="S1887" t="str">
        <f t="shared" si="431"/>
        <v/>
      </c>
      <c r="T1887" s="41" t="str">
        <f>IF(ISNA(VLOOKUP(P1887,'NEW XEQM.c'!E:F,2,0)),"--","PRESENT")</f>
        <v>--</v>
      </c>
      <c r="U1887"/>
      <c r="V1887">
        <f t="shared" si="432"/>
        <v>581</v>
      </c>
      <c r="W1887" s="75" t="s">
        <v>2155</v>
      </c>
      <c r="X1887" s="54" t="s">
        <v>2155</v>
      </c>
      <c r="Y1887" s="54" t="s">
        <v>2155</v>
      </c>
      <c r="Z1887" s="22" t="str">
        <f t="shared" si="435"/>
        <v>"TIME" STD_RIGHT_ARROW</v>
      </c>
      <c r="AA1887" s="22" t="str">
        <f t="shared" si="436"/>
        <v>TIME&gt;</v>
      </c>
      <c r="AB1887" s="1">
        <f t="shared" si="437"/>
        <v>1843</v>
      </c>
      <c r="AC1887" t="str">
        <f t="shared" si="438"/>
        <v>ITM_TIMEto</v>
      </c>
      <c r="AD1887" s="125" t="str">
        <f>IF(ISNA(VLOOKUP(AA1887,'XEQM Shortlist'!J:J,1,0)),"//","")</f>
        <v>//</v>
      </c>
      <c r="AF1887" s="88" t="str">
        <f t="shared" si="439"/>
        <v>TIME&gt;</v>
      </c>
      <c r="AG1887" t="b">
        <f t="shared" si="440"/>
        <v>1</v>
      </c>
    </row>
    <row r="1888" spans="1:33">
      <c r="A1888" s="45">
        <f t="shared" si="433"/>
        <v>1888</v>
      </c>
      <c r="B1888" s="44">
        <f t="shared" si="434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6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3" t="s">
        <v>4744</v>
      </c>
      <c r="Q1888" s="13"/>
      <c r="R1888"/>
      <c r="S1888" t="str">
        <f t="shared" si="431"/>
        <v/>
      </c>
      <c r="T1888" s="41" t="str">
        <f>IF(ISNA(VLOOKUP(P1888,'NEW XEQM.c'!E:F,2,0)),"--","PRESENT")</f>
        <v>--</v>
      </c>
      <c r="U1888"/>
      <c r="V1888">
        <f t="shared" si="432"/>
        <v>581</v>
      </c>
      <c r="W1888" s="75" t="s">
        <v>2566</v>
      </c>
      <c r="X1888" s="54" t="s">
        <v>2155</v>
      </c>
      <c r="Y1888" s="54" t="s">
        <v>2155</v>
      </c>
      <c r="Z1888" s="22" t="str">
        <f t="shared" si="435"/>
        <v/>
      </c>
      <c r="AA1888" s="22" t="str">
        <f t="shared" si="436"/>
        <v/>
      </c>
      <c r="AB1888" s="1">
        <f t="shared" si="437"/>
        <v>1844</v>
      </c>
      <c r="AC1888" t="str">
        <f t="shared" si="438"/>
        <v>ITM_CB_FRCSRN</v>
      </c>
      <c r="AD1888" s="125" t="str">
        <f>IF(ISNA(VLOOKUP(AA1888,'XEQM Shortlist'!J:J,1,0)),"//","")</f>
        <v/>
      </c>
      <c r="AF1888" s="88" t="str">
        <f t="shared" si="439"/>
        <v/>
      </c>
      <c r="AG1888" t="b">
        <f t="shared" si="440"/>
        <v>1</v>
      </c>
    </row>
    <row r="1889" spans="1:33">
      <c r="A1889" s="45">
        <f t="shared" si="433"/>
        <v>1889</v>
      </c>
      <c r="B1889" s="44">
        <f t="shared" si="434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3" t="s">
        <v>3082</v>
      </c>
      <c r="Q1889" s="13"/>
      <c r="R1889"/>
      <c r="S1889" t="str">
        <f t="shared" si="431"/>
        <v>NOT EQUAL</v>
      </c>
      <c r="T1889" s="41" t="str">
        <f>IF(ISNA(VLOOKUP(P1889,'NEW XEQM.c'!E:F,2,0)),"--","PRESENT")</f>
        <v>--</v>
      </c>
      <c r="U1889"/>
      <c r="V1889">
        <f t="shared" si="432"/>
        <v>581</v>
      </c>
      <c r="W1889" s="75"/>
      <c r="X1889" s="54"/>
      <c r="Y1889" s="54"/>
      <c r="Z1889" s="22" t="str">
        <f t="shared" si="435"/>
        <v/>
      </c>
      <c r="AA1889" s="22" t="str">
        <f t="shared" si="436"/>
        <v/>
      </c>
      <c r="AB1889" s="1">
        <f t="shared" si="437"/>
        <v>1845</v>
      </c>
      <c r="AC1889" t="str">
        <f t="shared" si="438"/>
        <v>ITM_qoppa</v>
      </c>
      <c r="AD1889" s="125" t="str">
        <f>IF(ISNA(VLOOKUP(AA1889,'XEQM Shortlist'!J:J,1,0)),"//","")</f>
        <v/>
      </c>
      <c r="AF1889" s="88" t="str">
        <f t="shared" si="439"/>
        <v/>
      </c>
      <c r="AG1889" t="b">
        <f t="shared" si="440"/>
        <v>1</v>
      </c>
    </row>
    <row r="1890" spans="1:33">
      <c r="A1890" s="45">
        <f t="shared" si="433"/>
        <v>1890</v>
      </c>
      <c r="B1890" s="44">
        <f t="shared" si="434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3" t="s">
        <v>3083</v>
      </c>
      <c r="Q1890" s="13"/>
      <c r="R1890"/>
      <c r="S1890" t="str">
        <f t="shared" si="431"/>
        <v>NOT EQUAL</v>
      </c>
      <c r="T1890" s="41" t="str">
        <f>IF(ISNA(VLOOKUP(P1890,'NEW XEQM.c'!E:F,2,0)),"--","PRESENT")</f>
        <v>--</v>
      </c>
      <c r="U1890"/>
      <c r="V1890">
        <f t="shared" si="432"/>
        <v>581</v>
      </c>
      <c r="W1890" s="75"/>
      <c r="X1890" s="54"/>
      <c r="Y1890" s="54"/>
      <c r="Z1890" s="22" t="str">
        <f t="shared" si="435"/>
        <v/>
      </c>
      <c r="AA1890" s="22" t="str">
        <f t="shared" si="436"/>
        <v/>
      </c>
      <c r="AB1890" s="1">
        <f t="shared" si="437"/>
        <v>1846</v>
      </c>
      <c r="AC1890" t="str">
        <f t="shared" si="438"/>
        <v>ITM_digamma</v>
      </c>
      <c r="AD1890" s="125" t="str">
        <f>IF(ISNA(VLOOKUP(AA1890,'XEQM Shortlist'!J:J,1,0)),"//","")</f>
        <v/>
      </c>
      <c r="AF1890" s="88" t="str">
        <f t="shared" si="439"/>
        <v/>
      </c>
      <c r="AG1890" t="b">
        <f t="shared" si="440"/>
        <v>1</v>
      </c>
    </row>
    <row r="1891" spans="1:33">
      <c r="A1891" s="45">
        <f t="shared" si="433"/>
        <v>1891</v>
      </c>
      <c r="B1891" s="44">
        <f t="shared" si="434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3" t="s">
        <v>3084</v>
      </c>
      <c r="Q1891" s="13"/>
      <c r="R1891"/>
      <c r="S1891" t="str">
        <f t="shared" si="431"/>
        <v>NOT EQUAL</v>
      </c>
      <c r="T1891" s="41" t="str">
        <f>IF(ISNA(VLOOKUP(P1891,'NEW XEQM.c'!E:F,2,0)),"--","PRESENT")</f>
        <v>--</v>
      </c>
      <c r="U1891"/>
      <c r="V1891">
        <f t="shared" si="432"/>
        <v>581</v>
      </c>
      <c r="W1891" s="75"/>
      <c r="X1891" s="54"/>
      <c r="Y1891" s="54"/>
      <c r="Z1891" s="22" t="str">
        <f t="shared" si="435"/>
        <v/>
      </c>
      <c r="AA1891" s="22" t="str">
        <f t="shared" si="436"/>
        <v/>
      </c>
      <c r="AB1891" s="1">
        <f t="shared" si="437"/>
        <v>1847</v>
      </c>
      <c r="AC1891" t="str">
        <f t="shared" si="438"/>
        <v>ITM_sampi</v>
      </c>
      <c r="AD1891" s="125" t="str">
        <f>IF(ISNA(VLOOKUP(AA1891,'XEQM Shortlist'!J:J,1,0)),"//","")</f>
        <v/>
      </c>
      <c r="AF1891" s="88" t="str">
        <f t="shared" si="439"/>
        <v/>
      </c>
      <c r="AG1891" t="b">
        <f t="shared" si="440"/>
        <v>1</v>
      </c>
    </row>
    <row r="1892" spans="1:33">
      <c r="A1892" s="45">
        <f t="shared" si="433"/>
        <v>1892</v>
      </c>
      <c r="B1892" s="44">
        <f t="shared" si="434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6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3" t="s">
        <v>2141</v>
      </c>
      <c r="Q1892" s="13"/>
      <c r="R1892"/>
      <c r="S1892" t="str">
        <f t="shared" si="431"/>
        <v/>
      </c>
      <c r="T1892" s="41" t="str">
        <f>IF(ISNA(VLOOKUP(P1892,'NEW XEQM.c'!E:F,2,0)),"--","PRESENT")</f>
        <v>PRESENT</v>
      </c>
      <c r="U1892"/>
      <c r="V1892">
        <f t="shared" si="432"/>
        <v>582</v>
      </c>
      <c r="W1892" s="75" t="s">
        <v>2557</v>
      </c>
      <c r="X1892" s="54" t="s">
        <v>2500</v>
      </c>
      <c r="Y1892" s="54" t="s">
        <v>2155</v>
      </c>
      <c r="Z1892" s="22" t="str">
        <f t="shared" si="435"/>
        <v>"COMPLEX"</v>
      </c>
      <c r="AA1892" s="22" t="str">
        <f t="shared" si="436"/>
        <v>COMPLEX</v>
      </c>
      <c r="AB1892" s="1">
        <f t="shared" si="437"/>
        <v>1848</v>
      </c>
      <c r="AC1892" t="str">
        <f t="shared" si="438"/>
        <v>KEY_COMPLEX</v>
      </c>
      <c r="AD1892" s="125" t="str">
        <f>IF(ISNA(VLOOKUP(AA1892,'XEQM Shortlist'!J:J,1,0)),"//","")</f>
        <v/>
      </c>
      <c r="AF1892" s="88" t="str">
        <f t="shared" si="439"/>
        <v>COMPLEX</v>
      </c>
      <c r="AG1892" t="b">
        <f t="shared" si="440"/>
        <v>1</v>
      </c>
    </row>
    <row r="1893" spans="1:33">
      <c r="A1893" s="45">
        <f t="shared" si="433"/>
        <v>1893</v>
      </c>
      <c r="B1893" s="44">
        <f t="shared" si="434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6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4" t="s">
        <v>2263</v>
      </c>
      <c r="Q1893" s="13"/>
      <c r="R1893"/>
      <c r="S1893" t="str">
        <f t="shared" si="431"/>
        <v>NOT EQUAL</v>
      </c>
      <c r="T1893" s="41" t="str">
        <f>IF(ISNA(VLOOKUP(P1893,'NEW XEQM.c'!E:F,2,0)),"--","PRESENT")</f>
        <v>PRESENT</v>
      </c>
      <c r="U1893"/>
      <c r="V1893">
        <f t="shared" si="432"/>
        <v>583</v>
      </c>
      <c r="W1893" s="75" t="s">
        <v>2557</v>
      </c>
      <c r="X1893" s="54" t="s">
        <v>2155</v>
      </c>
      <c r="Y1893" s="54" t="s">
        <v>2155</v>
      </c>
      <c r="Z1893" s="22" t="str">
        <f t="shared" si="435"/>
        <v>STD_RIGHT_ARROW "POLAR"</v>
      </c>
      <c r="AA1893" s="22" t="str">
        <f t="shared" si="436"/>
        <v>&gt;POLAR</v>
      </c>
      <c r="AB1893" s="1">
        <f t="shared" si="437"/>
        <v>1849</v>
      </c>
      <c r="AC1893" t="str">
        <f t="shared" si="438"/>
        <v>ITM_toPOL2</v>
      </c>
      <c r="AD1893" s="125" t="str">
        <f>IF(ISNA(VLOOKUP(AA1893,'XEQM Shortlist'!J:J,1,0)),"//","")</f>
        <v/>
      </c>
      <c r="AF1893" s="88" t="str">
        <f t="shared" si="439"/>
        <v>&gt;POLAR</v>
      </c>
      <c r="AG1893" t="b">
        <f t="shared" si="440"/>
        <v>1</v>
      </c>
    </row>
    <row r="1894" spans="1:33">
      <c r="A1894" s="45">
        <f t="shared" si="433"/>
        <v>1894</v>
      </c>
      <c r="B1894" s="44">
        <f t="shared" si="434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6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4" t="s">
        <v>2264</v>
      </c>
      <c r="Q1894" s="13"/>
      <c r="R1894"/>
      <c r="S1894" t="str">
        <f t="shared" si="431"/>
        <v>NOT EQUAL</v>
      </c>
      <c r="T1894" s="41" t="str">
        <f>IF(ISNA(VLOOKUP(P1894,'NEW XEQM.c'!E:F,2,0)),"--","PRESENT")</f>
        <v>PRESENT</v>
      </c>
      <c r="U1894"/>
      <c r="V1894">
        <f t="shared" si="432"/>
        <v>584</v>
      </c>
      <c r="W1894" s="75" t="s">
        <v>2557</v>
      </c>
      <c r="X1894" s="54" t="s">
        <v>2155</v>
      </c>
      <c r="Y1894" s="54" t="s">
        <v>2155</v>
      </c>
      <c r="Z1894" s="22" t="str">
        <f t="shared" si="435"/>
        <v>STD_RIGHT_ARROW "RECT"</v>
      </c>
      <c r="AA1894" s="22" t="str">
        <f t="shared" si="436"/>
        <v>&gt;RECT</v>
      </c>
      <c r="AB1894" s="1">
        <f t="shared" si="437"/>
        <v>1850</v>
      </c>
      <c r="AC1894" t="str">
        <f t="shared" si="438"/>
        <v>ITM_toREC2</v>
      </c>
      <c r="AD1894" s="125" t="str">
        <f>IF(ISNA(VLOOKUP(AA1894,'XEQM Shortlist'!J:J,1,0)),"//","")</f>
        <v/>
      </c>
      <c r="AF1894" s="88" t="str">
        <f t="shared" si="439"/>
        <v>&gt;RECT</v>
      </c>
      <c r="AG1894" t="b">
        <f t="shared" si="440"/>
        <v>1</v>
      </c>
    </row>
    <row r="1895" spans="1:33">
      <c r="A1895" s="45">
        <f t="shared" si="433"/>
        <v>1895</v>
      </c>
      <c r="B1895" s="44">
        <f t="shared" si="434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6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3" t="s">
        <v>2513</v>
      </c>
      <c r="Q1895" s="13"/>
      <c r="R1895"/>
      <c r="S1895" t="str">
        <f t="shared" si="431"/>
        <v/>
      </c>
      <c r="T1895" s="41" t="str">
        <f>IF(ISNA(VLOOKUP(P1895,'NEW XEQM.c'!E:F,2,0)),"--","PRESENT")</f>
        <v>PRESENT</v>
      </c>
      <c r="U1895"/>
      <c r="V1895">
        <f t="shared" si="432"/>
        <v>585</v>
      </c>
      <c r="W1895" s="75" t="s">
        <v>2566</v>
      </c>
      <c r="X1895" s="54" t="s">
        <v>2500</v>
      </c>
      <c r="Y1895" s="54" t="s">
        <v>2155</v>
      </c>
      <c r="Z1895" s="22" t="str">
        <f t="shared" si="435"/>
        <v>"ERPN"</v>
      </c>
      <c r="AA1895" s="22" t="str">
        <f t="shared" si="436"/>
        <v>ERPN</v>
      </c>
      <c r="AB1895" s="1">
        <f t="shared" si="437"/>
        <v>1851</v>
      </c>
      <c r="AC1895" t="str">
        <f t="shared" si="438"/>
        <v>ITM_eRPN_ON</v>
      </c>
      <c r="AD1895" s="125" t="str">
        <f>IF(ISNA(VLOOKUP(AA1895,'XEQM Shortlist'!J:J,1,0)),"//","")</f>
        <v/>
      </c>
      <c r="AF1895" s="88" t="str">
        <f t="shared" si="439"/>
        <v>ERPN</v>
      </c>
      <c r="AG1895" t="b">
        <f t="shared" si="440"/>
        <v>1</v>
      </c>
    </row>
    <row r="1896" spans="1:33">
      <c r="A1896" s="45">
        <f t="shared" si="433"/>
        <v>1896</v>
      </c>
      <c r="B1896" s="44">
        <f t="shared" si="434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6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3" t="s">
        <v>2514</v>
      </c>
      <c r="Q1896" s="13"/>
      <c r="R1896"/>
      <c r="S1896" t="str">
        <f t="shared" si="431"/>
        <v/>
      </c>
      <c r="T1896" s="41" t="str">
        <f>IF(ISNA(VLOOKUP(P1896,'NEW XEQM.c'!E:F,2,0)),"--","PRESENT")</f>
        <v>PRESENT</v>
      </c>
      <c r="U1896"/>
      <c r="V1896">
        <f t="shared" si="432"/>
        <v>586</v>
      </c>
      <c r="W1896" s="75" t="s">
        <v>2566</v>
      </c>
      <c r="X1896" s="54" t="s">
        <v>2500</v>
      </c>
      <c r="Y1896" s="54" t="s">
        <v>2155</v>
      </c>
      <c r="Z1896" s="22" t="str">
        <f t="shared" si="435"/>
        <v>"RPN"</v>
      </c>
      <c r="AA1896" s="22" t="str">
        <f t="shared" si="436"/>
        <v>RPN</v>
      </c>
      <c r="AB1896" s="1">
        <f t="shared" si="437"/>
        <v>1852</v>
      </c>
      <c r="AC1896" t="str">
        <f t="shared" si="438"/>
        <v>ITM_eRPN_OFF</v>
      </c>
      <c r="AD1896" s="125" t="str">
        <f>IF(ISNA(VLOOKUP(AA1896,'XEQM Shortlist'!J:J,1,0)),"//","")</f>
        <v/>
      </c>
      <c r="AF1896" s="88" t="str">
        <f t="shared" si="439"/>
        <v>RPN</v>
      </c>
      <c r="AG1896" t="b">
        <f t="shared" si="440"/>
        <v>1</v>
      </c>
    </row>
    <row r="1897" spans="1:33">
      <c r="A1897" s="45">
        <f t="shared" si="433"/>
        <v>1897</v>
      </c>
      <c r="B1897" s="44">
        <f t="shared" si="434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6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3" t="s">
        <v>2102</v>
      </c>
      <c r="Q1897" s="13"/>
      <c r="R1897"/>
      <c r="S1897" t="str">
        <f t="shared" si="431"/>
        <v/>
      </c>
      <c r="T1897" s="41" t="str">
        <f>IF(ISNA(VLOOKUP(P1897,'NEW XEQM.c'!E:F,2,0)),"--","PRESENT")</f>
        <v>--</v>
      </c>
      <c r="U1897"/>
      <c r="V1897">
        <f t="shared" si="432"/>
        <v>586</v>
      </c>
      <c r="W1897" s="75" t="s">
        <v>2566</v>
      </c>
      <c r="X1897" s="54" t="s">
        <v>2155</v>
      </c>
      <c r="Y1897" s="54" t="s">
        <v>2155</v>
      </c>
      <c r="Z1897" s="22" t="str">
        <f t="shared" si="435"/>
        <v/>
      </c>
      <c r="AA1897" s="22" t="str">
        <f t="shared" si="436"/>
        <v/>
      </c>
      <c r="AB1897" s="1">
        <f t="shared" si="437"/>
        <v>1853</v>
      </c>
      <c r="AC1897" t="str">
        <f t="shared" si="438"/>
        <v>ITM_ERPN</v>
      </c>
      <c r="AD1897" s="125" t="str">
        <f>IF(ISNA(VLOOKUP(AA1897,'XEQM Shortlist'!J:J,1,0)),"//","")</f>
        <v/>
      </c>
      <c r="AF1897" s="88" t="str">
        <f t="shared" si="439"/>
        <v/>
      </c>
      <c r="AG1897" t="b">
        <f t="shared" si="440"/>
        <v>1</v>
      </c>
    </row>
    <row r="1898" spans="1:33">
      <c r="A1898" s="45">
        <f t="shared" si="433"/>
        <v>1898</v>
      </c>
      <c r="B1898" s="44">
        <f t="shared" si="434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6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3" t="s">
        <v>2103</v>
      </c>
      <c r="Q1898" s="13"/>
      <c r="R1898"/>
      <c r="S1898" t="str">
        <f t="shared" si="431"/>
        <v/>
      </c>
      <c r="T1898" s="41" t="str">
        <f>IF(ISNA(VLOOKUP(P1898,'NEW XEQM.c'!E:F,2,0)),"--","PRESENT")</f>
        <v>PRESENT</v>
      </c>
      <c r="U1898"/>
      <c r="V1898">
        <f t="shared" si="432"/>
        <v>586</v>
      </c>
      <c r="W1898" s="75" t="s">
        <v>2566</v>
      </c>
      <c r="X1898" s="54" t="s">
        <v>2155</v>
      </c>
      <c r="Y1898" s="54" t="s">
        <v>2155</v>
      </c>
      <c r="Z1898" s="22" t="str">
        <f t="shared" si="435"/>
        <v/>
      </c>
      <c r="AA1898" s="22" t="str">
        <f t="shared" si="436"/>
        <v/>
      </c>
      <c r="AB1898" s="1">
        <f t="shared" si="437"/>
        <v>1854</v>
      </c>
      <c r="AC1898" t="str">
        <f t="shared" si="438"/>
        <v>ITM_HOMEx3</v>
      </c>
      <c r="AD1898" s="125" t="str">
        <f>IF(ISNA(VLOOKUP(AA1898,'XEQM Shortlist'!J:J,1,0)),"//","")</f>
        <v/>
      </c>
      <c r="AF1898" s="88" t="str">
        <f t="shared" si="439"/>
        <v/>
      </c>
      <c r="AG1898" t="b">
        <f t="shared" si="440"/>
        <v>1</v>
      </c>
    </row>
    <row r="1899" spans="1:33">
      <c r="A1899" s="45">
        <f t="shared" si="433"/>
        <v>1899</v>
      </c>
      <c r="B1899" s="44">
        <f t="shared" si="434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6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3" t="s">
        <v>2104</v>
      </c>
      <c r="Q1899" s="13"/>
      <c r="R1899"/>
      <c r="S1899" t="str">
        <f t="shared" si="431"/>
        <v/>
      </c>
      <c r="T1899" s="41" t="str">
        <f>IF(ISNA(VLOOKUP(P1899,'NEW XEQM.c'!E:F,2,0)),"--","PRESENT")</f>
        <v>PRESENT</v>
      </c>
      <c r="U1899"/>
      <c r="V1899">
        <f t="shared" si="432"/>
        <v>586</v>
      </c>
      <c r="W1899" s="75" t="s">
        <v>2566</v>
      </c>
      <c r="X1899" s="54" t="s">
        <v>2155</v>
      </c>
      <c r="Y1899" s="54" t="s">
        <v>2155</v>
      </c>
      <c r="Z1899" s="22" t="str">
        <f t="shared" si="435"/>
        <v/>
      </c>
      <c r="AA1899" s="22" t="str">
        <f t="shared" si="436"/>
        <v/>
      </c>
      <c r="AB1899" s="1">
        <f t="shared" si="437"/>
        <v>1855</v>
      </c>
      <c r="AC1899" t="str">
        <f t="shared" si="438"/>
        <v>ITM_SHTIM</v>
      </c>
      <c r="AD1899" s="125" t="str">
        <f>IF(ISNA(VLOOKUP(AA1899,'XEQM Shortlist'!J:J,1,0)),"//","")</f>
        <v/>
      </c>
      <c r="AF1899" s="88" t="str">
        <f t="shared" si="439"/>
        <v/>
      </c>
      <c r="AG1899" t="b">
        <f t="shared" si="440"/>
        <v>1</v>
      </c>
    </row>
    <row r="1900" spans="1:33">
      <c r="A1900" s="45">
        <f t="shared" si="433"/>
        <v>1900</v>
      </c>
      <c r="B1900" s="44">
        <f t="shared" si="434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3" t="s">
        <v>2119</v>
      </c>
      <c r="Q1900" s="13"/>
      <c r="R1900"/>
      <c r="S1900" t="str">
        <f t="shared" si="431"/>
        <v/>
      </c>
      <c r="T1900" s="41" t="str">
        <f>IF(ISNA(VLOOKUP(P1900,'NEW XEQM.c'!E:F,2,0)),"--","PRESENT")</f>
        <v>PRESENT</v>
      </c>
      <c r="U1900"/>
      <c r="V1900">
        <f t="shared" si="432"/>
        <v>586</v>
      </c>
      <c r="W1900" s="75" t="s">
        <v>2566</v>
      </c>
      <c r="X1900" s="54" t="s">
        <v>2155</v>
      </c>
      <c r="Y1900" s="54" t="s">
        <v>2155</v>
      </c>
      <c r="Z1900" s="22" t="str">
        <f t="shared" si="435"/>
        <v/>
      </c>
      <c r="AA1900" s="22" t="str">
        <f t="shared" si="436"/>
        <v/>
      </c>
      <c r="AB1900" s="1">
        <f t="shared" si="437"/>
        <v>1856</v>
      </c>
      <c r="AC1900" t="str">
        <f t="shared" si="438"/>
        <v>ITM_CB_CPXRES</v>
      </c>
      <c r="AD1900" s="125" t="str">
        <f>IF(ISNA(VLOOKUP(AA1900,'XEQM Shortlist'!J:J,1,0)),"//","")</f>
        <v/>
      </c>
      <c r="AF1900" s="88" t="str">
        <f t="shared" si="439"/>
        <v/>
      </c>
      <c r="AG1900" t="b">
        <f t="shared" si="440"/>
        <v>1</v>
      </c>
    </row>
    <row r="1901" spans="1:33">
      <c r="A1901" s="45">
        <f t="shared" si="433"/>
        <v>1901</v>
      </c>
      <c r="B1901" s="44">
        <f t="shared" si="434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6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3" t="s">
        <v>2120</v>
      </c>
      <c r="Q1901" s="13"/>
      <c r="R1901"/>
      <c r="S1901" t="str">
        <f t="shared" si="431"/>
        <v/>
      </c>
      <c r="T1901" s="41" t="str">
        <f>IF(ISNA(VLOOKUP(P1901,'NEW XEQM.c'!E:F,2,0)),"--","PRESENT")</f>
        <v>--</v>
      </c>
      <c r="U1901"/>
      <c r="V1901">
        <f t="shared" si="432"/>
        <v>586</v>
      </c>
      <c r="W1901" s="75" t="s">
        <v>2566</v>
      </c>
      <c r="X1901" s="54" t="s">
        <v>2155</v>
      </c>
      <c r="Y1901" s="54" t="s">
        <v>2155</v>
      </c>
      <c r="Z1901" s="22" t="str">
        <f t="shared" si="435"/>
        <v/>
      </c>
      <c r="AA1901" s="22" t="str">
        <f t="shared" si="436"/>
        <v/>
      </c>
      <c r="AB1901" s="1">
        <f t="shared" si="437"/>
        <v>1857</v>
      </c>
      <c r="AC1901" t="str">
        <f t="shared" si="438"/>
        <v>ITM_CB_LEADING_ZERO</v>
      </c>
      <c r="AD1901" s="125" t="str">
        <f>IF(ISNA(VLOOKUP(AA1901,'XEQM Shortlist'!J:J,1,0)),"//","")</f>
        <v/>
      </c>
      <c r="AF1901" s="88" t="str">
        <f t="shared" si="439"/>
        <v/>
      </c>
      <c r="AG1901" t="b">
        <f t="shared" si="440"/>
        <v>1</v>
      </c>
    </row>
    <row r="1902" spans="1:33">
      <c r="A1902" s="45">
        <f t="shared" si="433"/>
        <v>1902</v>
      </c>
      <c r="B1902" s="44">
        <f t="shared" si="434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7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6" t="s">
        <v>3658</v>
      </c>
      <c r="Q1902" s="13"/>
      <c r="R1902"/>
      <c r="S1902" t="str">
        <f t="shared" si="431"/>
        <v/>
      </c>
      <c r="T1902" s="41" t="str">
        <f>IF(ISNA(VLOOKUP(P1902,'NEW XEQM.c'!E:F,2,0)),"--","PRESENT")</f>
        <v>--</v>
      </c>
      <c r="U1902"/>
      <c r="V1902">
        <f t="shared" si="432"/>
        <v>586</v>
      </c>
      <c r="W1902" s="2" t="s">
        <v>2566</v>
      </c>
      <c r="X1902" s="96" t="s">
        <v>2494</v>
      </c>
      <c r="Y1902" s="96"/>
      <c r="Z1902" s="22" t="str">
        <f t="shared" si="435"/>
        <v/>
      </c>
      <c r="AA1902" s="22" t="str">
        <f t="shared" si="436"/>
        <v/>
      </c>
      <c r="AB1902" s="1">
        <f t="shared" si="437"/>
        <v>1858</v>
      </c>
      <c r="AC1902" t="str">
        <f t="shared" si="438"/>
        <v>CHR_case</v>
      </c>
      <c r="AD1902" s="125" t="str">
        <f>IF(ISNA(VLOOKUP(AA1902,'XEQM Shortlist'!J:J,1,0)),"//","")</f>
        <v/>
      </c>
      <c r="AF1902" s="88" t="str">
        <f t="shared" si="439"/>
        <v/>
      </c>
      <c r="AG1902" t="b">
        <f t="shared" si="440"/>
        <v>1</v>
      </c>
    </row>
    <row r="1903" spans="1:33">
      <c r="A1903" s="45">
        <f t="shared" si="433"/>
        <v>1903</v>
      </c>
      <c r="B1903" s="44">
        <f t="shared" si="434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6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3" t="s">
        <v>2124</v>
      </c>
      <c r="Q1903" s="13"/>
      <c r="R1903"/>
      <c r="S1903" t="str">
        <f t="shared" ref="S1903:S1966" si="441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42">IF(AA1903&lt;&gt;"",V1902+1,V1902)</f>
        <v>586</v>
      </c>
      <c r="W1903" s="75" t="s">
        <v>2566</v>
      </c>
      <c r="X1903" s="54" t="s">
        <v>2155</v>
      </c>
      <c r="Y1903" s="54" t="s">
        <v>2155</v>
      </c>
      <c r="Z1903" s="22" t="str">
        <f t="shared" si="435"/>
        <v/>
      </c>
      <c r="AA1903" s="22" t="str">
        <f t="shared" si="436"/>
        <v/>
      </c>
      <c r="AB1903" s="1">
        <f t="shared" si="437"/>
        <v>1859</v>
      </c>
      <c r="AC1903" t="str">
        <f t="shared" si="438"/>
        <v>ITM_BASE_HOME</v>
      </c>
      <c r="AD1903" s="125" t="str">
        <f>IF(ISNA(VLOOKUP(AA1903,'XEQM Shortlist'!J:J,1,0)),"//","")</f>
        <v/>
      </c>
      <c r="AF1903" s="88" t="str">
        <f t="shared" si="439"/>
        <v/>
      </c>
      <c r="AG1903" t="b">
        <f t="shared" si="440"/>
        <v>1</v>
      </c>
    </row>
    <row r="1904" spans="1:33">
      <c r="A1904" s="45">
        <f t="shared" si="433"/>
        <v>1904</v>
      </c>
      <c r="B1904" s="44">
        <f t="shared" si="434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6" t="s">
        <v>5202</v>
      </c>
      <c r="Q1904" s="13"/>
      <c r="R1904"/>
      <c r="S1904" t="str">
        <f t="shared" si="441"/>
        <v/>
      </c>
      <c r="T1904" s="41" t="str">
        <f>IF(ISNA(VLOOKUP(P1904,'NEW XEQM.c'!E:F,2,0)),"--","PRESENT")</f>
        <v>--</v>
      </c>
      <c r="U1904"/>
      <c r="V1904">
        <f t="shared" si="442"/>
        <v>586</v>
      </c>
      <c r="W1904" s="75" t="s">
        <v>2155</v>
      </c>
      <c r="X1904" s="54" t="s">
        <v>2155</v>
      </c>
      <c r="Y1904" s="54" t="s">
        <v>2155</v>
      </c>
      <c r="Z1904" s="22" t="str">
        <f t="shared" si="435"/>
        <v/>
      </c>
      <c r="AA1904" s="22" t="str">
        <f t="shared" si="436"/>
        <v/>
      </c>
      <c r="AB1904" s="1">
        <f t="shared" si="437"/>
        <v>1860</v>
      </c>
      <c r="AC1904" t="str">
        <f t="shared" si="438"/>
        <v>MNU_MISC</v>
      </c>
      <c r="AD1904" s="125" t="str">
        <f>IF(ISNA(VLOOKUP(AA1904,'XEQM Shortlist'!J:J,1,0)),"//","")</f>
        <v/>
      </c>
      <c r="AF1904" s="88" t="str">
        <f t="shared" si="439"/>
        <v/>
      </c>
      <c r="AG1904" t="b">
        <f t="shared" si="440"/>
        <v>1</v>
      </c>
    </row>
    <row r="1905" spans="1:33" s="17" customFormat="1">
      <c r="A1905" s="45">
        <f t="shared" si="433"/>
        <v>1905</v>
      </c>
      <c r="B1905" s="44">
        <f t="shared" si="434"/>
        <v>1861</v>
      </c>
      <c r="C1905" s="89" t="s">
        <v>3642</v>
      </c>
      <c r="D1905" s="89" t="s">
        <v>7</v>
      </c>
      <c r="E1905" s="108" t="str">
        <f t="shared" ref="E1905" si="443">CHAR(34)&amp;IF(B1905&lt;10,"000",IF(B1905&lt;100,"00",IF(B1905&lt;1000,"0","")))&amp;$B1905&amp;CHAR(34)</f>
        <v>"1861"</v>
      </c>
      <c r="F1905" s="90" t="str">
        <f t="shared" ref="F1905" si="444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6" t="str">
        <f t="shared" ref="P1905" si="445">"MNU_"&amp;IF(B1905&lt;10,"000",IF(B1905&lt;100,"00",IF(B1905&lt;1000,"0","")))&amp;$B1905</f>
        <v>MNU_1861</v>
      </c>
      <c r="Q1905" s="13"/>
      <c r="R1905"/>
      <c r="S1905" t="str">
        <f t="shared" ref="S1905" si="446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7">IF(AA1905&lt;&gt;"",V1904+1,V1904)</f>
        <v>586</v>
      </c>
      <c r="W1905" s="88" t="s">
        <v>2155</v>
      </c>
      <c r="X1905" s="92" t="s">
        <v>2155</v>
      </c>
      <c r="Y1905" s="92" t="s">
        <v>2155</v>
      </c>
      <c r="Z1905" s="22" t="str">
        <f t="shared" si="435"/>
        <v/>
      </c>
      <c r="AA1905" s="22" t="str">
        <f t="shared" si="436"/>
        <v/>
      </c>
      <c r="AB1905" s="1">
        <f t="shared" si="437"/>
        <v>1861</v>
      </c>
      <c r="AC1905" t="str">
        <f t="shared" si="438"/>
        <v>MNU_1861</v>
      </c>
      <c r="AD1905" s="125" t="str">
        <f>IF(ISNA(VLOOKUP(AA1905,'XEQM Shortlist'!J:J,1,0)),"//","")</f>
        <v/>
      </c>
      <c r="AE1905"/>
      <c r="AF1905" s="88" t="str">
        <f t="shared" si="439"/>
        <v/>
      </c>
      <c r="AG1905" t="b">
        <f t="shared" si="440"/>
        <v>1</v>
      </c>
    </row>
    <row r="1906" spans="1:33" s="110" customFormat="1">
      <c r="A1906" s="45">
        <f t="shared" si="433"/>
        <v>1906</v>
      </c>
      <c r="B1906" s="44">
        <f t="shared" si="434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7" t="s">
        <v>3</v>
      </c>
      <c r="J1906" s="69" t="s">
        <v>1347</v>
      </c>
      <c r="K1906" s="73" t="s">
        <v>3817</v>
      </c>
      <c r="L1906" s="208" t="s">
        <v>4614</v>
      </c>
      <c r="M1906" s="52" t="s">
        <v>4670</v>
      </c>
      <c r="N1906" s="52" t="s">
        <v>2599</v>
      </c>
      <c r="O1906" s="208"/>
      <c r="P1906" s="257" t="s">
        <v>5048</v>
      </c>
      <c r="Q1906" s="13"/>
      <c r="R1906"/>
      <c r="S1906" t="str">
        <f t="shared" si="441"/>
        <v/>
      </c>
      <c r="T1906" s="41" t="str">
        <f>IF(ISNA(VLOOKUP(P1906,'NEW XEQM.c'!E:F,2,0)),"--","PRESENT")</f>
        <v>--</v>
      </c>
      <c r="U1906"/>
      <c r="V1906">
        <f t="shared" si="442"/>
        <v>587</v>
      </c>
      <c r="W1906" s="209" t="s">
        <v>2155</v>
      </c>
      <c r="X1906" s="73" t="s">
        <v>2155</v>
      </c>
      <c r="Y1906" s="73" t="s">
        <v>2155</v>
      </c>
      <c r="Z1906" s="22" t="str">
        <f t="shared" si="435"/>
        <v>"DT" STD_RIGHT_ARROW "J"</v>
      </c>
      <c r="AA1906" s="22" t="str">
        <f t="shared" si="436"/>
        <v>DT&gt;J</v>
      </c>
      <c r="AB1906" s="1">
        <f t="shared" si="437"/>
        <v>1862</v>
      </c>
      <c r="AC1906" t="str">
        <f t="shared" si="438"/>
        <v>ITM_DTtoJ</v>
      </c>
      <c r="AD1906" s="125" t="str">
        <f>IF(ISNA(VLOOKUP(AA1906,'XEQM Shortlist'!J:J,1,0)),"//","")</f>
        <v>//</v>
      </c>
      <c r="AE1906"/>
      <c r="AF1906" s="88" t="str">
        <f t="shared" si="439"/>
        <v>DT&gt;J</v>
      </c>
      <c r="AG1906" t="b">
        <f t="shared" si="440"/>
        <v>1</v>
      </c>
    </row>
    <row r="1907" spans="1:33">
      <c r="A1907" s="45">
        <f t="shared" si="433"/>
        <v>1907</v>
      </c>
      <c r="B1907" s="44">
        <f t="shared" si="434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6" t="s">
        <v>5047</v>
      </c>
      <c r="Q1907" s="13"/>
      <c r="R1907"/>
      <c r="S1907" t="str">
        <f t="shared" si="441"/>
        <v/>
      </c>
      <c r="T1907" s="41" t="str">
        <f>IF(ISNA(VLOOKUP(P1907,'NEW XEQM.c'!E:F,2,0)),"--","PRESENT")</f>
        <v>--</v>
      </c>
      <c r="U1907"/>
      <c r="V1907">
        <f t="shared" si="442"/>
        <v>588</v>
      </c>
      <c r="W1907" s="75" t="s">
        <v>2155</v>
      </c>
      <c r="X1907" s="54" t="s">
        <v>2155</v>
      </c>
      <c r="Y1907" s="54" t="s">
        <v>2155</v>
      </c>
      <c r="Z1907" s="22" t="str">
        <f t="shared" si="435"/>
        <v>"J" STD_RIGHT_ARROW "DT"</v>
      </c>
      <c r="AA1907" s="22" t="str">
        <f t="shared" si="436"/>
        <v>J&gt;DT</v>
      </c>
      <c r="AB1907" s="1">
        <f t="shared" si="437"/>
        <v>1863</v>
      </c>
      <c r="AC1907" t="str">
        <f t="shared" si="438"/>
        <v>ITM_JtoDT</v>
      </c>
      <c r="AD1907" s="125" t="str">
        <f>IF(ISNA(VLOOKUP(AA1907,'XEQM Shortlist'!J:J,1,0)),"//","")</f>
        <v>//</v>
      </c>
      <c r="AF1907" s="88" t="str">
        <f t="shared" si="439"/>
        <v>J&gt;DT</v>
      </c>
      <c r="AG1907" t="b">
        <f t="shared" si="440"/>
        <v>1</v>
      </c>
    </row>
    <row r="1908" spans="1:33">
      <c r="A1908" s="45">
        <f t="shared" si="433"/>
        <v>1908</v>
      </c>
      <c r="B1908" s="44">
        <f t="shared" si="434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6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3" t="s">
        <v>4997</v>
      </c>
      <c r="Q1908" s="13"/>
      <c r="R1908"/>
      <c r="S1908" t="str">
        <f t="shared" si="441"/>
        <v/>
      </c>
      <c r="T1908" s="41" t="str">
        <f>IF(ISNA(VLOOKUP(P1908,'NEW XEQM.c'!E:F,2,0)),"--","PRESENT")</f>
        <v>--</v>
      </c>
      <c r="U1908"/>
      <c r="V1908">
        <f t="shared" si="442"/>
        <v>589</v>
      </c>
      <c r="W1908" s="75" t="s">
        <v>2567</v>
      </c>
      <c r="X1908" s="54" t="s">
        <v>2500</v>
      </c>
      <c r="Y1908" s="54" t="s">
        <v>2155</v>
      </c>
      <c r="Z1908" s="22" t="str">
        <f t="shared" si="435"/>
        <v>"FSE"</v>
      </c>
      <c r="AA1908" s="22" t="str">
        <f t="shared" si="436"/>
        <v>FSE</v>
      </c>
      <c r="AB1908" s="1">
        <f t="shared" si="437"/>
        <v>1864</v>
      </c>
      <c r="AC1908" t="str">
        <f t="shared" si="438"/>
        <v>ITM_DSPCYCLE</v>
      </c>
      <c r="AD1908" s="125" t="str">
        <f>IF(ISNA(VLOOKUP(AA1908,'XEQM Shortlist'!J:J,1,0)),"//","")</f>
        <v>//</v>
      </c>
      <c r="AF1908" s="88" t="str">
        <f t="shared" si="439"/>
        <v>FSE</v>
      </c>
      <c r="AG1908" t="b">
        <f t="shared" si="440"/>
        <v>1</v>
      </c>
    </row>
    <row r="1909" spans="1:33" s="41" customFormat="1">
      <c r="A1909" s="45">
        <f t="shared" si="433"/>
        <v>1909</v>
      </c>
      <c r="B1909" s="44">
        <f t="shared" si="434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6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3" t="s">
        <v>2428</v>
      </c>
      <c r="Q1909" s="13"/>
      <c r="R1909"/>
      <c r="S1909" t="str">
        <f t="shared" si="441"/>
        <v/>
      </c>
      <c r="T1909" s="41" t="str">
        <f>IF(ISNA(VLOOKUP(P1909,'NEW XEQM.c'!E:F,2,0)),"--","PRESENT")</f>
        <v>PRESENT</v>
      </c>
      <c r="U1909"/>
      <c r="V1909">
        <f t="shared" si="442"/>
        <v>589</v>
      </c>
      <c r="W1909" s="75" t="s">
        <v>2566</v>
      </c>
      <c r="X1909" s="54" t="s">
        <v>2155</v>
      </c>
      <c r="Y1909" s="54" t="s">
        <v>2155</v>
      </c>
      <c r="Z1909" s="22" t="str">
        <f t="shared" si="435"/>
        <v/>
      </c>
      <c r="AA1909" s="22" t="str">
        <f t="shared" si="436"/>
        <v/>
      </c>
      <c r="AB1909" s="1">
        <f t="shared" si="437"/>
        <v>1865</v>
      </c>
      <c r="AC1909" t="str">
        <f t="shared" si="438"/>
        <v>ITM_LARGELI</v>
      </c>
      <c r="AD1909" s="125" t="str">
        <f>IF(ISNA(VLOOKUP(AA1909,'XEQM Shortlist'!J:J,1,0)),"//","")</f>
        <v/>
      </c>
      <c r="AE1909"/>
      <c r="AF1909" s="88" t="str">
        <f t="shared" si="439"/>
        <v/>
      </c>
      <c r="AG1909" t="b">
        <f t="shared" si="440"/>
        <v>1</v>
      </c>
    </row>
    <row r="1910" spans="1:33">
      <c r="A1910" s="45">
        <f t="shared" si="433"/>
        <v>1910</v>
      </c>
      <c r="B1910" s="44">
        <f t="shared" si="434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6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3" t="s">
        <v>2106</v>
      </c>
      <c r="Q1910" s="13"/>
      <c r="R1910"/>
      <c r="S1910" t="str">
        <f t="shared" si="441"/>
        <v/>
      </c>
      <c r="T1910" s="41" t="str">
        <f>IF(ISNA(VLOOKUP(P1910,'NEW XEQM.c'!E:F,2,0)),"--","PRESENT")</f>
        <v>PRESENT</v>
      </c>
      <c r="U1910"/>
      <c r="V1910">
        <f t="shared" si="442"/>
        <v>590</v>
      </c>
      <c r="W1910" s="75" t="s">
        <v>2567</v>
      </c>
      <c r="X1910" s="54" t="s">
        <v>2500</v>
      </c>
      <c r="Y1910" s="54" t="s">
        <v>2155</v>
      </c>
      <c r="Z1910" s="22" t="str">
        <f t="shared" si="435"/>
        <v>"SIG"</v>
      </c>
      <c r="AA1910" s="22" t="str">
        <f t="shared" si="436"/>
        <v>SIG</v>
      </c>
      <c r="AB1910" s="1">
        <f t="shared" si="437"/>
        <v>1866</v>
      </c>
      <c r="AC1910" t="str">
        <f t="shared" si="438"/>
        <v>ITM_SIGFIG</v>
      </c>
      <c r="AD1910" s="125" t="str">
        <f>IF(ISNA(VLOOKUP(AA1910,'XEQM Shortlist'!J:J,1,0)),"//","")</f>
        <v/>
      </c>
      <c r="AF1910" s="88" t="str">
        <f t="shared" si="439"/>
        <v>SIG</v>
      </c>
      <c r="AG1910" t="b">
        <f t="shared" si="440"/>
        <v>1</v>
      </c>
    </row>
    <row r="1911" spans="1:33">
      <c r="A1911" s="45">
        <f t="shared" si="433"/>
        <v>1911</v>
      </c>
      <c r="B1911" s="44">
        <f t="shared" si="434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6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3" t="s">
        <v>2117</v>
      </c>
      <c r="Q1911" s="13"/>
      <c r="R1911"/>
      <c r="S1911" t="str">
        <f t="shared" si="441"/>
        <v/>
      </c>
      <c r="T1911" s="41" t="str">
        <f>IF(ISNA(VLOOKUP(P1911,'NEW XEQM.c'!E:F,2,0)),"--","PRESENT")</f>
        <v>PRESENT</v>
      </c>
      <c r="U1911"/>
      <c r="V1911">
        <f t="shared" si="442"/>
        <v>591</v>
      </c>
      <c r="W1911" s="75" t="s">
        <v>2567</v>
      </c>
      <c r="X1911" s="54" t="s">
        <v>2500</v>
      </c>
      <c r="Y1911" s="54" t="s">
        <v>2155</v>
      </c>
      <c r="Z1911" s="22" t="str">
        <f t="shared" si="435"/>
        <v>"UNIT"</v>
      </c>
      <c r="AA1911" s="22" t="str">
        <f t="shared" si="436"/>
        <v>UNIT</v>
      </c>
      <c r="AB1911" s="1">
        <f t="shared" si="437"/>
        <v>1867</v>
      </c>
      <c r="AC1911" t="str">
        <f t="shared" si="438"/>
        <v>ITM_UNIT</v>
      </c>
      <c r="AD1911" s="125" t="str">
        <f>IF(ISNA(VLOOKUP(AA1911,'XEQM Shortlist'!J:J,1,0)),"//","")</f>
        <v>//</v>
      </c>
      <c r="AF1911" s="88" t="str">
        <f t="shared" si="439"/>
        <v>UNIT</v>
      </c>
      <c r="AG1911" t="b">
        <f t="shared" si="440"/>
        <v>1</v>
      </c>
    </row>
    <row r="1912" spans="1:33">
      <c r="A1912" s="45">
        <f t="shared" si="433"/>
        <v>1912</v>
      </c>
      <c r="B1912" s="44">
        <f t="shared" si="434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6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4" t="s">
        <v>2490</v>
      </c>
      <c r="Q1912" s="13"/>
      <c r="R1912"/>
      <c r="S1912" t="str">
        <f t="shared" si="441"/>
        <v/>
      </c>
      <c r="T1912" s="41" t="str">
        <f>IF(ISNA(VLOOKUP(P1912,'NEW XEQM.c'!E:F,2,0)),"--","PRESENT")</f>
        <v>PRESENT</v>
      </c>
      <c r="U1912"/>
      <c r="V1912">
        <f t="shared" si="442"/>
        <v>592</v>
      </c>
      <c r="W1912" s="75" t="s">
        <v>2567</v>
      </c>
      <c r="X1912" s="54" t="s">
        <v>2155</v>
      </c>
      <c r="Y1912" s="54" t="s">
        <v>2155</v>
      </c>
      <c r="Z1912" s="22" t="str">
        <f t="shared" si="435"/>
        <v>"ROUND"</v>
      </c>
      <c r="AA1912" s="22" t="str">
        <f t="shared" si="436"/>
        <v>ROUND</v>
      </c>
      <c r="AB1912" s="1">
        <f t="shared" si="437"/>
        <v>1868</v>
      </c>
      <c r="AC1912" t="str">
        <f t="shared" si="438"/>
        <v>ITM_ROUND2</v>
      </c>
      <c r="AD1912" s="125" t="str">
        <f>IF(ISNA(VLOOKUP(AA1912,'XEQM Shortlist'!J:J,1,0)),"//","")</f>
        <v/>
      </c>
      <c r="AF1912" s="88" t="str">
        <f t="shared" si="439"/>
        <v>ROUND</v>
      </c>
      <c r="AG1912" t="b">
        <f t="shared" si="440"/>
        <v>1</v>
      </c>
    </row>
    <row r="1913" spans="1:33">
      <c r="A1913" s="45">
        <f t="shared" si="433"/>
        <v>1913</v>
      </c>
      <c r="B1913" s="44">
        <f t="shared" si="434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4" t="s">
        <v>2489</v>
      </c>
      <c r="Q1913" s="13"/>
      <c r="R1913"/>
      <c r="S1913" t="str">
        <f t="shared" si="441"/>
        <v/>
      </c>
      <c r="T1913" s="41" t="str">
        <f>IF(ISNA(VLOOKUP(P1913,'NEW XEQM.c'!E:F,2,0)),"--","PRESENT")</f>
        <v>PRESENT</v>
      </c>
      <c r="U1913"/>
      <c r="V1913">
        <f t="shared" si="442"/>
        <v>593</v>
      </c>
      <c r="W1913" s="75" t="s">
        <v>2567</v>
      </c>
      <c r="X1913" s="54" t="s">
        <v>2155</v>
      </c>
      <c r="Y1913" s="54" t="s">
        <v>2155</v>
      </c>
      <c r="Z1913" s="22" t="str">
        <f t="shared" si="435"/>
        <v>"ROUNDI"</v>
      </c>
      <c r="AA1913" s="22" t="str">
        <f t="shared" si="436"/>
        <v>ROUNDI</v>
      </c>
      <c r="AB1913" s="1">
        <f t="shared" si="437"/>
        <v>1869</v>
      </c>
      <c r="AC1913" t="str">
        <f t="shared" si="438"/>
        <v>ITM_ROUNDI2</v>
      </c>
      <c r="AD1913" s="125" t="str">
        <f>IF(ISNA(VLOOKUP(AA1913,'XEQM Shortlist'!J:J,1,0)),"//","")</f>
        <v/>
      </c>
      <c r="AF1913" s="88" t="str">
        <f t="shared" si="439"/>
        <v>ROUNDI</v>
      </c>
      <c r="AG1913" t="b">
        <f t="shared" si="440"/>
        <v>1</v>
      </c>
    </row>
    <row r="1914" spans="1:33">
      <c r="A1914" s="45">
        <f t="shared" si="433"/>
        <v>1914</v>
      </c>
      <c r="B1914" s="44">
        <f t="shared" si="434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6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3" t="s">
        <v>2574</v>
      </c>
      <c r="Q1914" s="13"/>
      <c r="R1914"/>
      <c r="S1914" t="str">
        <f t="shared" si="441"/>
        <v/>
      </c>
      <c r="T1914" s="41" t="str">
        <f>IF(ISNA(VLOOKUP(P1914,'NEW XEQM.c'!E:F,2,0)),"--","PRESENT")</f>
        <v>--</v>
      </c>
      <c r="U1914"/>
      <c r="V1914">
        <f t="shared" si="442"/>
        <v>593</v>
      </c>
      <c r="W1914" s="75" t="s">
        <v>2611</v>
      </c>
      <c r="X1914" s="54" t="s">
        <v>2155</v>
      </c>
      <c r="Y1914" s="54" t="s">
        <v>2155</v>
      </c>
      <c r="Z1914" s="22" t="str">
        <f t="shared" si="435"/>
        <v/>
      </c>
      <c r="AA1914" s="22" t="str">
        <f t="shared" si="436"/>
        <v/>
      </c>
      <c r="AB1914" s="1">
        <f t="shared" si="437"/>
        <v>1870</v>
      </c>
      <c r="AC1914" t="str">
        <f t="shared" si="438"/>
        <v>ITM_DMPMNU</v>
      </c>
      <c r="AD1914" s="125" t="str">
        <f>IF(ISNA(VLOOKUP(AA1914,'XEQM Shortlist'!J:J,1,0)),"//","")</f>
        <v/>
      </c>
      <c r="AF1914" s="88" t="str">
        <f t="shared" si="439"/>
        <v/>
      </c>
      <c r="AG1914" t="b">
        <f t="shared" si="440"/>
        <v>1</v>
      </c>
    </row>
    <row r="1915" spans="1:33">
      <c r="A1915" s="45">
        <f t="shared" si="433"/>
        <v>1915</v>
      </c>
      <c r="B1915" s="44">
        <f t="shared" si="434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6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3" t="s">
        <v>2265</v>
      </c>
      <c r="Q1915" s="13"/>
      <c r="R1915"/>
      <c r="S1915" t="str">
        <f t="shared" si="441"/>
        <v/>
      </c>
      <c r="T1915" s="41" t="str">
        <f>IF(ISNA(VLOOKUP(P1915,'NEW XEQM.c'!E:F,2,0)),"--","PRESENT")</f>
        <v>--</v>
      </c>
      <c r="U1915"/>
      <c r="V1915">
        <f t="shared" si="442"/>
        <v>594</v>
      </c>
      <c r="W1915" s="75" t="s">
        <v>2592</v>
      </c>
      <c r="X1915" s="54" t="s">
        <v>2500</v>
      </c>
      <c r="Y1915" s="54" t="s">
        <v>2155</v>
      </c>
      <c r="Z1915" s="22" t="str">
        <f t="shared" si="435"/>
        <v>STD_RIGHT_ARROW "I"</v>
      </c>
      <c r="AA1915" s="22" t="str">
        <f t="shared" si="436"/>
        <v>&gt;I</v>
      </c>
      <c r="AB1915" s="1">
        <f t="shared" si="437"/>
        <v>1871</v>
      </c>
      <c r="AC1915" t="str">
        <f t="shared" si="438"/>
        <v>ITM_RI</v>
      </c>
      <c r="AD1915" s="125" t="str">
        <f>IF(ISNA(VLOOKUP(AA1915,'XEQM Shortlist'!J:J,1,0)),"//","")</f>
        <v>//</v>
      </c>
      <c r="AF1915" s="88" t="str">
        <f t="shared" si="439"/>
        <v>&gt;I</v>
      </c>
      <c r="AG1915" t="b">
        <f t="shared" si="440"/>
        <v>1</v>
      </c>
    </row>
    <row r="1916" spans="1:33">
      <c r="A1916" s="45">
        <f t="shared" si="433"/>
        <v>1916</v>
      </c>
      <c r="B1916" s="44">
        <f t="shared" si="434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4" t="s">
        <v>2577</v>
      </c>
      <c r="Q1916" s="13"/>
      <c r="R1916"/>
      <c r="S1916" t="str">
        <f t="shared" si="441"/>
        <v>NOT EQUAL</v>
      </c>
      <c r="T1916" s="41" t="str">
        <f>IF(ISNA(VLOOKUP(P1916,'NEW XEQM.c'!E:F,2,0)),"--","PRESENT")</f>
        <v>--</v>
      </c>
      <c r="U1916"/>
      <c r="V1916">
        <f t="shared" si="442"/>
        <v>595</v>
      </c>
      <c r="W1916" s="75" t="s">
        <v>2592</v>
      </c>
      <c r="X1916" s="54" t="s">
        <v>2155</v>
      </c>
      <c r="Y1916" s="54" t="s">
        <v>2155</v>
      </c>
      <c r="Z1916" s="22" t="str">
        <f t="shared" si="435"/>
        <v>STD_RIGHT_ARROW "INT"</v>
      </c>
      <c r="AA1916" s="22" t="str">
        <f t="shared" si="436"/>
        <v>&gt;INT</v>
      </c>
      <c r="AB1916" s="1">
        <f t="shared" si="437"/>
        <v>1872</v>
      </c>
      <c r="AC1916" t="str">
        <f t="shared" si="438"/>
        <v>ITM_HASH_JM</v>
      </c>
      <c r="AD1916" s="125" t="str">
        <f>IF(ISNA(VLOOKUP(AA1916,'XEQM Shortlist'!J:J,1,0)),"//","")</f>
        <v>//</v>
      </c>
      <c r="AF1916" s="88" t="str">
        <f t="shared" si="439"/>
        <v>&gt;INT</v>
      </c>
      <c r="AG1916" t="b">
        <f t="shared" si="440"/>
        <v>1</v>
      </c>
    </row>
    <row r="1917" spans="1:33" s="93" customFormat="1">
      <c r="A1917" s="45">
        <f t="shared" ref="A1917:A1980" si="448">IF(B1917=INT(B1917),ROW(),"")</f>
        <v>1917</v>
      </c>
      <c r="B1917" s="44">
        <f t="shared" ref="B1917:B1980" si="449">IF(AND(MID(C1917,2,1)&lt;&gt;"/",MID(C1917,1,1)="/"),INT(B1916)+1,B1916+0.01)</f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6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3" t="s">
        <v>4286</v>
      </c>
      <c r="Q1917" s="13"/>
      <c r="R1917"/>
      <c r="S1917" t="str">
        <f t="shared" si="441"/>
        <v/>
      </c>
      <c r="T1917" s="41" t="str">
        <f>IF(ISNA(VLOOKUP(P1917,'NEW XEQM.c'!E:F,2,0)),"--","PRESENT")</f>
        <v>--</v>
      </c>
      <c r="U1917"/>
      <c r="V1917">
        <f t="shared" si="442"/>
        <v>596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0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1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52">B1917</f>
        <v>1873</v>
      </c>
      <c r="AC1917" t="str">
        <f t="shared" ref="AC1917:AC1980" si="453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54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5">AA1917=AF1917</f>
        <v>1</v>
      </c>
    </row>
    <row r="1918" spans="1:33">
      <c r="A1918" s="45">
        <f t="shared" si="448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6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3" t="s">
        <v>2680</v>
      </c>
      <c r="Q1918" s="13"/>
      <c r="R1918"/>
      <c r="S1918" t="str">
        <f t="shared" si="441"/>
        <v/>
      </c>
      <c r="T1918" s="41" t="str">
        <f>IF(ISNA(VLOOKUP(P1918,'NEW XEQM.c'!E:F,2,0)),"--","PRESENT")</f>
        <v>--</v>
      </c>
      <c r="U1918"/>
      <c r="V1918">
        <f t="shared" si="442"/>
        <v>596</v>
      </c>
      <c r="W1918" s="75" t="s">
        <v>2566</v>
      </c>
      <c r="X1918" s="54" t="s">
        <v>2155</v>
      </c>
      <c r="Y1918" s="54" t="s">
        <v>2155</v>
      </c>
      <c r="Z1918" s="22" t="str">
        <f t="shared" si="450"/>
        <v/>
      </c>
      <c r="AA1918" s="22" t="str">
        <f t="shared" si="451"/>
        <v/>
      </c>
      <c r="AB1918" s="1">
        <f t="shared" si="452"/>
        <v>1874</v>
      </c>
      <c r="AC1918" t="str">
        <f t="shared" si="453"/>
        <v>ITM_CLA</v>
      </c>
      <c r="AD1918" s="125" t="str">
        <f>IF(ISNA(VLOOKUP(AA1918,'XEQM Shortlist'!J:J,1,0)),"//","")</f>
        <v/>
      </c>
      <c r="AF1918" s="88" t="str">
        <f t="shared" si="454"/>
        <v/>
      </c>
      <c r="AG1918" t="b">
        <f t="shared" si="455"/>
        <v>1</v>
      </c>
    </row>
    <row r="1919" spans="1:33">
      <c r="A1919" s="45">
        <f t="shared" si="448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6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3" t="s">
        <v>2682</v>
      </c>
      <c r="Q1919" s="13"/>
      <c r="R1919"/>
      <c r="S1919" t="str">
        <f t="shared" si="441"/>
        <v/>
      </c>
      <c r="T1919" s="41" t="str">
        <f>IF(ISNA(VLOOKUP(P1919,'NEW XEQM.c'!E:F,2,0)),"--","PRESENT")</f>
        <v>--</v>
      </c>
      <c r="U1919"/>
      <c r="V1919">
        <f t="shared" si="442"/>
        <v>596</v>
      </c>
      <c r="W1919" s="75" t="s">
        <v>2566</v>
      </c>
      <c r="X1919" s="54" t="s">
        <v>2155</v>
      </c>
      <c r="Y1919" s="54" t="s">
        <v>2155</v>
      </c>
      <c r="Z1919" s="22" t="str">
        <f t="shared" si="450"/>
        <v/>
      </c>
      <c r="AA1919" s="22" t="str">
        <f t="shared" si="451"/>
        <v/>
      </c>
      <c r="AB1919" s="1">
        <f t="shared" si="452"/>
        <v>1875</v>
      </c>
      <c r="AC1919" t="str">
        <f t="shared" si="453"/>
        <v>ITM_CLN</v>
      </c>
      <c r="AD1919" s="125" t="str">
        <f>IF(ISNA(VLOOKUP(AA1919,'XEQM Shortlist'!J:J,1,0)),"//","")</f>
        <v/>
      </c>
      <c r="AF1919" s="88" t="str">
        <f t="shared" si="454"/>
        <v/>
      </c>
      <c r="AG1919" t="b">
        <f t="shared" si="455"/>
        <v>1</v>
      </c>
    </row>
    <row r="1920" spans="1:33">
      <c r="A1920" s="45">
        <f t="shared" si="448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3" t="s">
        <v>4106</v>
      </c>
      <c r="Q1920" s="13"/>
      <c r="R1920"/>
      <c r="S1920" t="str">
        <f t="shared" si="441"/>
        <v/>
      </c>
      <c r="T1920" s="41" t="str">
        <f>IF(ISNA(VLOOKUP(P1920,'NEW XEQM.c'!E:F,2,0)),"--","PRESENT")</f>
        <v>--</v>
      </c>
      <c r="U1920"/>
      <c r="V1920">
        <f t="shared" si="442"/>
        <v>596</v>
      </c>
      <c r="W1920" s="75" t="s">
        <v>2566</v>
      </c>
      <c r="X1920" s="54" t="s">
        <v>2155</v>
      </c>
      <c r="Y1920" s="54" t="s">
        <v>2155</v>
      </c>
      <c r="Z1920" s="22" t="str">
        <f t="shared" si="450"/>
        <v/>
      </c>
      <c r="AA1920" s="22" t="str">
        <f t="shared" si="451"/>
        <v/>
      </c>
      <c r="AB1920" s="1">
        <f t="shared" si="452"/>
        <v>1876</v>
      </c>
      <c r="AC1920" t="str">
        <f t="shared" si="453"/>
        <v>ITM_DENANY</v>
      </c>
      <c r="AD1920" s="125" t="str">
        <f>IF(ISNA(VLOOKUP(AA1920,'XEQM Shortlist'!J:J,1,0)),"//","")</f>
        <v/>
      </c>
      <c r="AF1920" s="88" t="str">
        <f t="shared" si="454"/>
        <v/>
      </c>
      <c r="AG1920" t="b">
        <f t="shared" si="455"/>
        <v>1</v>
      </c>
    </row>
    <row r="1921" spans="1:33">
      <c r="A1921" s="45">
        <f t="shared" si="448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3" t="s">
        <v>4107</v>
      </c>
      <c r="Q1921" s="13"/>
      <c r="R1921"/>
      <c r="S1921" t="str">
        <f t="shared" si="441"/>
        <v/>
      </c>
      <c r="T1921" s="41" t="str">
        <f>IF(ISNA(VLOOKUP(P1921,'NEW XEQM.c'!E:F,2,0)),"--","PRESENT")</f>
        <v>--</v>
      </c>
      <c r="U1921"/>
      <c r="V1921">
        <f t="shared" si="442"/>
        <v>596</v>
      </c>
      <c r="W1921" s="75" t="s">
        <v>2566</v>
      </c>
      <c r="X1921" s="54" t="s">
        <v>2155</v>
      </c>
      <c r="Y1921" s="54" t="s">
        <v>2155</v>
      </c>
      <c r="Z1921" s="22" t="str">
        <f t="shared" si="450"/>
        <v/>
      </c>
      <c r="AA1921" s="22" t="str">
        <f t="shared" si="451"/>
        <v/>
      </c>
      <c r="AB1921" s="1">
        <f t="shared" si="452"/>
        <v>1877</v>
      </c>
      <c r="AC1921" t="str">
        <f t="shared" si="453"/>
        <v>ITM_DENFIX</v>
      </c>
      <c r="AD1921" s="125" t="str">
        <f>IF(ISNA(VLOOKUP(AA1921,'XEQM Shortlist'!J:J,1,0)),"//","")</f>
        <v/>
      </c>
      <c r="AF1921" s="88" t="str">
        <f t="shared" si="454"/>
        <v/>
      </c>
      <c r="AG1921" t="b">
        <f t="shared" si="455"/>
        <v>1</v>
      </c>
    </row>
    <row r="1922" spans="1:33">
      <c r="A1922" s="45">
        <f t="shared" si="448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6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3" t="s">
        <v>3660</v>
      </c>
      <c r="Q1922" s="13"/>
      <c r="R1922"/>
      <c r="S1922" t="str">
        <f t="shared" si="441"/>
        <v>NOT EQUAL</v>
      </c>
      <c r="T1922" s="41" t="str">
        <f>IF(ISNA(VLOOKUP(P1922,'NEW XEQM.c'!E:F,2,0)),"--","PRESENT")</f>
        <v>PRESENT</v>
      </c>
      <c r="U1922"/>
      <c r="V1922">
        <f t="shared" si="442"/>
        <v>597</v>
      </c>
      <c r="W1922" s="75" t="s">
        <v>2566</v>
      </c>
      <c r="X1922" s="54"/>
      <c r="Y1922" s="54" t="s">
        <v>3661</v>
      </c>
      <c r="Z1922" s="22" t="str">
        <f t="shared" si="450"/>
        <v/>
      </c>
      <c r="AA1922" s="22" t="str">
        <f t="shared" si="451"/>
        <v>CASEUP</v>
      </c>
      <c r="AB1922" s="1">
        <f t="shared" si="452"/>
        <v>1878</v>
      </c>
      <c r="AC1922" t="str">
        <f t="shared" si="453"/>
        <v>CHR_caseUP</v>
      </c>
      <c r="AD1922" s="125" t="str">
        <f>IF(ISNA(VLOOKUP(AA1922,'XEQM Shortlist'!J:J,1,0)),"//","")</f>
        <v/>
      </c>
      <c r="AF1922" s="88" t="str">
        <f t="shared" si="454"/>
        <v/>
      </c>
      <c r="AG1922" t="b">
        <f t="shared" si="455"/>
        <v>0</v>
      </c>
    </row>
    <row r="1923" spans="1:33">
      <c r="A1923" s="45">
        <f t="shared" si="448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6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3" t="s">
        <v>3663</v>
      </c>
      <c r="Q1923" s="13"/>
      <c r="R1923"/>
      <c r="S1923" t="str">
        <f t="shared" si="441"/>
        <v>NOT EQUAL</v>
      </c>
      <c r="T1923" s="41" t="str">
        <f>IF(ISNA(VLOOKUP(P1923,'NEW XEQM.c'!E:F,2,0)),"--","PRESENT")</f>
        <v>PRESENT</v>
      </c>
      <c r="U1923"/>
      <c r="V1923">
        <f t="shared" si="442"/>
        <v>598</v>
      </c>
      <c r="W1923" s="75" t="s">
        <v>2566</v>
      </c>
      <c r="X1923" s="54" t="s">
        <v>2155</v>
      </c>
      <c r="Y1923" s="54" t="s">
        <v>3664</v>
      </c>
      <c r="Z1923" s="22" t="str">
        <f t="shared" si="450"/>
        <v/>
      </c>
      <c r="AA1923" s="22" t="str">
        <f t="shared" si="451"/>
        <v>CASEDN</v>
      </c>
      <c r="AB1923" s="1">
        <f t="shared" si="452"/>
        <v>1879</v>
      </c>
      <c r="AC1923" t="str">
        <f t="shared" si="453"/>
        <v>CHR_caseDN</v>
      </c>
      <c r="AD1923" s="125" t="str">
        <f>IF(ISNA(VLOOKUP(AA1923,'XEQM Shortlist'!J:J,1,0)),"//","")</f>
        <v/>
      </c>
      <c r="AF1923" s="88" t="str">
        <f t="shared" si="454"/>
        <v/>
      </c>
      <c r="AG1923" t="b">
        <f t="shared" si="455"/>
        <v>0</v>
      </c>
    </row>
    <row r="1924" spans="1:33">
      <c r="A1924" s="45">
        <f t="shared" si="448"/>
        <v>1924</v>
      </c>
      <c r="B1924" s="44">
        <f t="shared" si="449"/>
        <v>1880</v>
      </c>
      <c r="C1924" s="80" t="s">
        <v>3605</v>
      </c>
      <c r="D1924" s="80" t="s">
        <v>7</v>
      </c>
      <c r="E1924" s="249" t="s">
        <v>2222</v>
      </c>
      <c r="F1924" s="81" t="s">
        <v>2222</v>
      </c>
      <c r="G1924" s="82">
        <v>0</v>
      </c>
      <c r="H1924" s="82">
        <v>0</v>
      </c>
      <c r="I1924" s="266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3" t="s">
        <v>2221</v>
      </c>
      <c r="Q1924" s="13"/>
      <c r="R1924"/>
      <c r="S1924" t="str">
        <f t="shared" si="441"/>
        <v/>
      </c>
      <c r="T1924" s="41" t="str">
        <f>IF(ISNA(VLOOKUP(P1924,'NEW XEQM.c'!E:F,2,0)),"--","PRESENT")</f>
        <v>PRESENT</v>
      </c>
      <c r="U1924"/>
      <c r="V1924">
        <f t="shared" si="442"/>
        <v>599</v>
      </c>
      <c r="W1924" s="75"/>
      <c r="X1924" s="54" t="s">
        <v>2500</v>
      </c>
      <c r="Y1924" s="54"/>
      <c r="Z1924" s="22" t="str">
        <f t="shared" si="450"/>
        <v>"LISTXY"</v>
      </c>
      <c r="AA1924" s="22" t="str">
        <f t="shared" si="451"/>
        <v>LISTXY</v>
      </c>
      <c r="AB1924" s="1">
        <f t="shared" si="452"/>
        <v>1880</v>
      </c>
      <c r="AC1924" t="str">
        <f t="shared" si="453"/>
        <v>ITM_LISTXY</v>
      </c>
      <c r="AD1924" s="125" t="str">
        <f>IF(ISNA(VLOOKUP(AA1924,'XEQM Shortlist'!J:J,1,0)),"//","")</f>
        <v/>
      </c>
      <c r="AF1924" s="88" t="str">
        <f t="shared" si="454"/>
        <v>LISTXY</v>
      </c>
      <c r="AG1924" t="b">
        <f t="shared" si="455"/>
        <v>1</v>
      </c>
    </row>
    <row r="1925" spans="1:33" s="41" customFormat="1">
      <c r="A1925" s="45">
        <f t="shared" si="448"/>
        <v>1925</v>
      </c>
      <c r="B1925" s="44">
        <f t="shared" si="449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6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3" t="s">
        <v>2118</v>
      </c>
      <c r="Q1925" s="13"/>
      <c r="R1925"/>
      <c r="S1925" t="str">
        <f t="shared" si="441"/>
        <v/>
      </c>
      <c r="T1925" s="41" t="str">
        <f>IF(ISNA(VLOOKUP(P1925,'NEW XEQM.c'!E:F,2,0)),"--","PRESENT")</f>
        <v>--</v>
      </c>
      <c r="U1925"/>
      <c r="V1925">
        <f t="shared" si="442"/>
        <v>600</v>
      </c>
      <c r="W1925" s="75" t="s">
        <v>2572</v>
      </c>
      <c r="X1925" s="54" t="s">
        <v>2155</v>
      </c>
      <c r="Y1925" s="54" t="s">
        <v>2155</v>
      </c>
      <c r="Z1925" s="22" t="str">
        <f t="shared" si="450"/>
        <v>"ERPN?"</v>
      </c>
      <c r="AA1925" s="22" t="str">
        <f t="shared" si="451"/>
        <v>ERPN?</v>
      </c>
      <c r="AB1925" s="1">
        <f t="shared" si="452"/>
        <v>1881</v>
      </c>
      <c r="AC1925" t="str">
        <f t="shared" si="453"/>
        <v>ITM_SH_ERPN</v>
      </c>
      <c r="AD1925" s="125" t="str">
        <f>IF(ISNA(VLOOKUP(AA1925,'XEQM Shortlist'!J:J,1,0)),"//","")</f>
        <v>//</v>
      </c>
      <c r="AE1925"/>
      <c r="AF1925" s="88" t="str">
        <f t="shared" si="454"/>
        <v>ERPN?</v>
      </c>
      <c r="AG1925" t="b">
        <f t="shared" si="455"/>
        <v>1</v>
      </c>
    </row>
    <row r="1926" spans="1:33">
      <c r="A1926" s="45">
        <f t="shared" si="448"/>
        <v>1926</v>
      </c>
      <c r="B1926" s="44">
        <f t="shared" si="449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6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3" t="s">
        <v>2524</v>
      </c>
      <c r="Q1926" s="13"/>
      <c r="R1926"/>
      <c r="S1926" t="str">
        <f t="shared" si="441"/>
        <v/>
      </c>
      <c r="T1926" s="41" t="str">
        <f>IF(ISNA(VLOOKUP(P1926,'NEW XEQM.c'!E:F,2,0)),"--","PRESENT")</f>
        <v>--</v>
      </c>
      <c r="U1926"/>
      <c r="V1926">
        <f t="shared" si="442"/>
        <v>600</v>
      </c>
      <c r="W1926" s="75" t="s">
        <v>2572</v>
      </c>
      <c r="X1926" s="54" t="s">
        <v>2155</v>
      </c>
      <c r="Y1926" s="54" t="s">
        <v>2155</v>
      </c>
      <c r="Z1926" s="22" t="str">
        <f t="shared" si="450"/>
        <v/>
      </c>
      <c r="AA1926" s="22" t="str">
        <f t="shared" si="451"/>
        <v/>
      </c>
      <c r="AB1926" s="1">
        <f t="shared" si="452"/>
        <v>1882</v>
      </c>
      <c r="AC1926" t="str">
        <f t="shared" si="453"/>
        <v>ITM_SYS_FREE_RAM</v>
      </c>
      <c r="AD1926" s="125" t="str">
        <f>IF(ISNA(VLOOKUP(AA1926,'XEQM Shortlist'!J:J,1,0)),"//","")</f>
        <v/>
      </c>
      <c r="AF1926" s="88" t="str">
        <f t="shared" si="454"/>
        <v/>
      </c>
      <c r="AG1926" t="b">
        <f t="shared" si="455"/>
        <v>1</v>
      </c>
    </row>
    <row r="1927" spans="1:33">
      <c r="A1927" s="45">
        <f t="shared" si="448"/>
        <v>1927</v>
      </c>
      <c r="B1927" s="44">
        <f t="shared" si="449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6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3" t="s">
        <v>2144</v>
      </c>
      <c r="Q1927" s="13"/>
      <c r="R1927"/>
      <c r="S1927" t="str">
        <f t="shared" si="441"/>
        <v>NOT EQUAL</v>
      </c>
      <c r="T1927" s="41" t="str">
        <f>IF(ISNA(VLOOKUP(P1927,'NEW XEQM.c'!E:F,2,0)),"--","PRESENT")</f>
        <v>--</v>
      </c>
      <c r="U1927"/>
      <c r="V1927">
        <f t="shared" si="442"/>
        <v>600</v>
      </c>
      <c r="W1927" s="75" t="s">
        <v>2597</v>
      </c>
      <c r="X1927" s="54" t="s">
        <v>2155</v>
      </c>
      <c r="Y1927" s="54" t="s">
        <v>2155</v>
      </c>
      <c r="Z1927" s="22" t="str">
        <f t="shared" si="450"/>
        <v/>
      </c>
      <c r="AA1927" s="22" t="str">
        <f t="shared" si="451"/>
        <v/>
      </c>
      <c r="AB1927" s="1">
        <f t="shared" si="452"/>
        <v>1883</v>
      </c>
      <c r="AC1927" t="str">
        <f t="shared" si="453"/>
        <v>MNU_INL_TST</v>
      </c>
      <c r="AD1927" s="125" t="str">
        <f>IF(ISNA(VLOOKUP(AA1927,'XEQM Shortlist'!J:J,1,0)),"//","")</f>
        <v/>
      </c>
      <c r="AF1927" s="88" t="str">
        <f t="shared" si="454"/>
        <v/>
      </c>
      <c r="AG1927" t="b">
        <f t="shared" si="455"/>
        <v>1</v>
      </c>
    </row>
    <row r="1928" spans="1:33">
      <c r="A1928" s="45">
        <f t="shared" si="448"/>
        <v>1928</v>
      </c>
      <c r="B1928" s="44">
        <f t="shared" si="449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7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3" t="s">
        <v>2192</v>
      </c>
      <c r="Q1928" s="13"/>
      <c r="R1928"/>
      <c r="S1928" t="str">
        <f t="shared" si="441"/>
        <v>NOT EQUAL</v>
      </c>
      <c r="T1928" s="41" t="str">
        <f>IF(ISNA(VLOOKUP(P1928,'NEW XEQM.c'!E:F,2,0)),"--","PRESENT")</f>
        <v>--</v>
      </c>
      <c r="U1928"/>
      <c r="V1928">
        <f t="shared" si="442"/>
        <v>600</v>
      </c>
      <c r="W1928" s="75" t="s">
        <v>2597</v>
      </c>
      <c r="X1928" s="54" t="s">
        <v>2155</v>
      </c>
      <c r="Y1928" s="54" t="s">
        <v>2155</v>
      </c>
      <c r="Z1928" s="22" t="str">
        <f t="shared" si="450"/>
        <v/>
      </c>
      <c r="AA1928" s="22" t="str">
        <f t="shared" si="451"/>
        <v/>
      </c>
      <c r="AB1928" s="1">
        <f t="shared" si="452"/>
        <v>1884</v>
      </c>
      <c r="AC1928" t="str">
        <f t="shared" si="453"/>
        <v>ITM_TEST</v>
      </c>
      <c r="AD1928" s="125" t="str">
        <f>IF(ISNA(VLOOKUP(AA1928,'XEQM Shortlist'!J:J,1,0)),"//","")</f>
        <v/>
      </c>
      <c r="AF1928" s="88" t="str">
        <f t="shared" si="454"/>
        <v/>
      </c>
      <c r="AG1928" t="b">
        <f t="shared" si="455"/>
        <v>1</v>
      </c>
    </row>
    <row r="1929" spans="1:33">
      <c r="A1929" s="45">
        <f t="shared" si="448"/>
        <v>1929</v>
      </c>
      <c r="B1929" s="44">
        <f t="shared" si="449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6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3" t="s">
        <v>2193</v>
      </c>
      <c r="Q1929" s="13"/>
      <c r="R1929"/>
      <c r="S1929" t="str">
        <f t="shared" si="441"/>
        <v/>
      </c>
      <c r="T1929" s="41" t="str">
        <f>IF(ISNA(VLOOKUP(P1929,'NEW XEQM.c'!E:F,2,0)),"--","PRESENT")</f>
        <v>--</v>
      </c>
      <c r="U1929"/>
      <c r="V1929">
        <f t="shared" si="442"/>
        <v>600</v>
      </c>
      <c r="W1929" s="75" t="s">
        <v>2597</v>
      </c>
      <c r="X1929" s="54" t="s">
        <v>2155</v>
      </c>
      <c r="Y1929" s="54" t="s">
        <v>2155</v>
      </c>
      <c r="Z1929" s="22" t="str">
        <f t="shared" si="450"/>
        <v/>
      </c>
      <c r="AA1929" s="22" t="str">
        <f t="shared" si="451"/>
        <v/>
      </c>
      <c r="AB1929" s="1">
        <f t="shared" si="452"/>
        <v>1885</v>
      </c>
      <c r="AC1929" t="str">
        <f t="shared" si="453"/>
        <v>ITM_GET_TEST_BS</v>
      </c>
      <c r="AD1929" s="125" t="str">
        <f>IF(ISNA(VLOOKUP(AA1929,'XEQM Shortlist'!J:J,1,0)),"//","")</f>
        <v/>
      </c>
      <c r="AF1929" s="88" t="str">
        <f t="shared" si="454"/>
        <v/>
      </c>
      <c r="AG1929" t="b">
        <f t="shared" si="455"/>
        <v>1</v>
      </c>
    </row>
    <row r="1930" spans="1:33">
      <c r="A1930" s="45">
        <f t="shared" si="448"/>
        <v>1930</v>
      </c>
      <c r="B1930" s="44">
        <f t="shared" si="449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6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3" t="s">
        <v>2194</v>
      </c>
      <c r="Q1930" s="13"/>
      <c r="R1930"/>
      <c r="S1930" t="str">
        <f t="shared" si="441"/>
        <v/>
      </c>
      <c r="T1930" s="41" t="str">
        <f>IF(ISNA(VLOOKUP(P1930,'NEW XEQM.c'!E:F,2,0)),"--","PRESENT")</f>
        <v>--</v>
      </c>
      <c r="U1930"/>
      <c r="V1930">
        <f t="shared" si="442"/>
        <v>600</v>
      </c>
      <c r="W1930" s="75" t="s">
        <v>2597</v>
      </c>
      <c r="X1930" s="54" t="s">
        <v>2155</v>
      </c>
      <c r="Y1930" s="54" t="s">
        <v>2155</v>
      </c>
      <c r="Z1930" s="22" t="str">
        <f t="shared" si="450"/>
        <v/>
      </c>
      <c r="AA1930" s="22" t="str">
        <f t="shared" si="451"/>
        <v/>
      </c>
      <c r="AB1930" s="1">
        <f t="shared" si="452"/>
        <v>1886</v>
      </c>
      <c r="AC1930" t="str">
        <f t="shared" si="453"/>
        <v>ITM_SET_TEST_BS</v>
      </c>
      <c r="AD1930" s="125" t="str">
        <f>IF(ISNA(VLOOKUP(AA1930,'XEQM Shortlist'!J:J,1,0)),"//","")</f>
        <v/>
      </c>
      <c r="AF1930" s="88" t="str">
        <f t="shared" si="454"/>
        <v/>
      </c>
      <c r="AG1930" t="b">
        <f t="shared" si="455"/>
        <v>1</v>
      </c>
    </row>
    <row r="1931" spans="1:33">
      <c r="A1931" s="45">
        <f t="shared" si="448"/>
        <v>1931</v>
      </c>
      <c r="B1931" s="44">
        <f t="shared" si="449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6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3" t="s">
        <v>2150</v>
      </c>
      <c r="Q1931" s="13"/>
      <c r="R1931"/>
      <c r="S1931" t="str">
        <f t="shared" si="441"/>
        <v/>
      </c>
      <c r="T1931" s="41" t="str">
        <f>IF(ISNA(VLOOKUP(P1931,'NEW XEQM.c'!E:F,2,0)),"--","PRESENT")</f>
        <v>--</v>
      </c>
      <c r="U1931"/>
      <c r="V1931">
        <f t="shared" si="442"/>
        <v>600</v>
      </c>
      <c r="W1931" s="75" t="s">
        <v>2600</v>
      </c>
      <c r="X1931" s="54" t="s">
        <v>2155</v>
      </c>
      <c r="Y1931" s="54" t="s">
        <v>2155</v>
      </c>
      <c r="Z1931" s="22" t="str">
        <f t="shared" si="450"/>
        <v/>
      </c>
      <c r="AA1931" s="22" t="str">
        <f t="shared" si="451"/>
        <v/>
      </c>
      <c r="AB1931" s="1">
        <f t="shared" si="452"/>
        <v>1887</v>
      </c>
      <c r="AC1931" t="str">
        <f t="shared" si="453"/>
        <v>ITM_INP_DEF_DP</v>
      </c>
      <c r="AD1931" s="125" t="str">
        <f>IF(ISNA(VLOOKUP(AA1931,'XEQM Shortlist'!J:J,1,0)),"//","")</f>
        <v/>
      </c>
      <c r="AF1931" s="88" t="str">
        <f t="shared" si="454"/>
        <v/>
      </c>
      <c r="AG1931" t="b">
        <f t="shared" si="455"/>
        <v>1</v>
      </c>
    </row>
    <row r="1932" spans="1:33">
      <c r="A1932" s="45">
        <f t="shared" si="448"/>
        <v>1932</v>
      </c>
      <c r="B1932" s="44">
        <f t="shared" si="449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6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3" t="s">
        <v>5051</v>
      </c>
      <c r="Q1932" s="13"/>
      <c r="R1932"/>
      <c r="S1932" t="str">
        <f t="shared" si="441"/>
        <v/>
      </c>
      <c r="T1932" s="41" t="str">
        <f>IF(ISNA(VLOOKUP(P1932,'NEW XEQM.c'!E:F,2,0)),"--","PRESENT")</f>
        <v>--</v>
      </c>
      <c r="U1932"/>
      <c r="V1932">
        <f t="shared" si="442"/>
        <v>600</v>
      </c>
      <c r="W1932" s="75" t="s">
        <v>2595</v>
      </c>
      <c r="X1932" s="54" t="s">
        <v>2155</v>
      </c>
      <c r="Y1932" s="54" t="s">
        <v>2155</v>
      </c>
      <c r="Z1932" s="22" t="str">
        <f t="shared" si="450"/>
        <v/>
      </c>
      <c r="AA1932" s="22" t="str">
        <f t="shared" si="451"/>
        <v/>
      </c>
      <c r="AB1932" s="1">
        <f t="shared" si="452"/>
        <v>1888</v>
      </c>
      <c r="AC1932" t="str">
        <f t="shared" si="453"/>
        <v>ITM_USER_C43ALT</v>
      </c>
      <c r="AD1932" s="125" t="str">
        <f>IF(ISNA(VLOOKUP(AA1932,'XEQM Shortlist'!J:J,1,0)),"//","")</f>
        <v/>
      </c>
      <c r="AF1932" s="88" t="str">
        <f t="shared" si="454"/>
        <v/>
      </c>
      <c r="AG1932" t="b">
        <f t="shared" si="455"/>
        <v>1</v>
      </c>
    </row>
    <row r="1933" spans="1:33">
      <c r="A1933" s="45">
        <f t="shared" si="448"/>
        <v>1933</v>
      </c>
      <c r="B1933" s="44">
        <f t="shared" si="449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6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3" t="s">
        <v>2151</v>
      </c>
      <c r="Q1933" s="13"/>
      <c r="R1933"/>
      <c r="S1933" t="str">
        <f t="shared" si="441"/>
        <v/>
      </c>
      <c r="T1933" s="41" t="str">
        <f>IF(ISNA(VLOOKUP(P1933,'NEW XEQM.c'!E:F,2,0)),"--","PRESENT")</f>
        <v>--</v>
      </c>
      <c r="U1933"/>
      <c r="V1933">
        <f t="shared" si="442"/>
        <v>600</v>
      </c>
      <c r="W1933" s="75" t="s">
        <v>2600</v>
      </c>
      <c r="X1933" s="54" t="s">
        <v>2155</v>
      </c>
      <c r="Y1933" s="54" t="s">
        <v>2155</v>
      </c>
      <c r="Z1933" s="22" t="str">
        <f t="shared" si="450"/>
        <v/>
      </c>
      <c r="AA1933" s="22" t="str">
        <f t="shared" si="451"/>
        <v/>
      </c>
      <c r="AB1933" s="1">
        <f t="shared" si="452"/>
        <v>1889</v>
      </c>
      <c r="AC1933" t="str">
        <f t="shared" si="453"/>
        <v>ITM_INP_DEF_CPXDP</v>
      </c>
      <c r="AD1933" s="125" t="str">
        <f>IF(ISNA(VLOOKUP(AA1933,'XEQM Shortlist'!J:J,1,0)),"//","")</f>
        <v/>
      </c>
      <c r="AF1933" s="88" t="str">
        <f t="shared" si="454"/>
        <v/>
      </c>
      <c r="AG1933" t="b">
        <f t="shared" si="455"/>
        <v>1</v>
      </c>
    </row>
    <row r="1934" spans="1:33">
      <c r="A1934" s="45">
        <f t="shared" si="448"/>
        <v>1934</v>
      </c>
      <c r="B1934" s="44">
        <f t="shared" si="449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6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3" t="s">
        <v>2153</v>
      </c>
      <c r="Q1934" s="13"/>
      <c r="R1934"/>
      <c r="S1934" t="str">
        <f t="shared" si="441"/>
        <v/>
      </c>
      <c r="T1934" s="41" t="str">
        <f>IF(ISNA(VLOOKUP(P1934,'NEW XEQM.c'!E:F,2,0)),"--","PRESENT")</f>
        <v>--</v>
      </c>
      <c r="U1934"/>
      <c r="V1934">
        <f t="shared" si="442"/>
        <v>600</v>
      </c>
      <c r="W1934" s="75" t="s">
        <v>2600</v>
      </c>
      <c r="X1934" s="54" t="s">
        <v>2155</v>
      </c>
      <c r="Y1934" s="54" t="s">
        <v>2155</v>
      </c>
      <c r="Z1934" s="22" t="str">
        <f t="shared" si="450"/>
        <v/>
      </c>
      <c r="AA1934" s="22" t="str">
        <f t="shared" si="451"/>
        <v/>
      </c>
      <c r="AB1934" s="1">
        <f t="shared" si="452"/>
        <v>1890</v>
      </c>
      <c r="AC1934" t="str">
        <f t="shared" si="453"/>
        <v>ITM_INP_DEF_SI</v>
      </c>
      <c r="AD1934" s="125" t="str">
        <f>IF(ISNA(VLOOKUP(AA1934,'XEQM Shortlist'!J:J,1,0)),"//","")</f>
        <v/>
      </c>
      <c r="AF1934" s="88" t="str">
        <f t="shared" si="454"/>
        <v/>
      </c>
      <c r="AG1934" t="b">
        <f t="shared" si="455"/>
        <v>1</v>
      </c>
    </row>
    <row r="1935" spans="1:33">
      <c r="A1935" s="45">
        <f t="shared" si="448"/>
        <v>1935</v>
      </c>
      <c r="B1935" s="44">
        <f t="shared" si="449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6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3" t="s">
        <v>2154</v>
      </c>
      <c r="Q1935" s="13"/>
      <c r="R1935"/>
      <c r="S1935" t="str">
        <f t="shared" si="441"/>
        <v/>
      </c>
      <c r="T1935" s="41" t="str">
        <f>IF(ISNA(VLOOKUP(P1935,'NEW XEQM.c'!E:F,2,0)),"--","PRESENT")</f>
        <v>--</v>
      </c>
      <c r="U1935"/>
      <c r="V1935">
        <f t="shared" si="442"/>
        <v>600</v>
      </c>
      <c r="W1935" s="75" t="s">
        <v>2600</v>
      </c>
      <c r="X1935" s="54" t="s">
        <v>2155</v>
      </c>
      <c r="Y1935" s="54" t="s">
        <v>2155</v>
      </c>
      <c r="Z1935" s="22" t="str">
        <f t="shared" si="450"/>
        <v/>
      </c>
      <c r="AA1935" s="22" t="str">
        <f t="shared" si="451"/>
        <v/>
      </c>
      <c r="AB1935" s="1">
        <f t="shared" si="452"/>
        <v>1891</v>
      </c>
      <c r="AC1935" t="str">
        <f t="shared" si="453"/>
        <v>ITM_INP_DEF_LI</v>
      </c>
      <c r="AD1935" s="125" t="str">
        <f>IF(ISNA(VLOOKUP(AA1935,'XEQM Shortlist'!J:J,1,0)),"//","")</f>
        <v/>
      </c>
      <c r="AF1935" s="88" t="str">
        <f t="shared" si="454"/>
        <v/>
      </c>
      <c r="AG1935" t="b">
        <f t="shared" si="455"/>
        <v>1</v>
      </c>
    </row>
    <row r="1936" spans="1:33">
      <c r="A1936" s="45">
        <f t="shared" si="448"/>
        <v>1936</v>
      </c>
      <c r="B1936" s="44">
        <f t="shared" si="449"/>
        <v>1892</v>
      </c>
      <c r="C1936" s="80" t="s">
        <v>3587</v>
      </c>
      <c r="D1936" s="80" t="s">
        <v>5463</v>
      </c>
      <c r="E1936" s="249" t="s">
        <v>5464</v>
      </c>
      <c r="F1936" s="81" t="s">
        <v>5464</v>
      </c>
      <c r="G1936" s="82">
        <v>0</v>
      </c>
      <c r="H1936" s="82">
        <v>0</v>
      </c>
      <c r="I1936" s="266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3" t="s">
        <v>5465</v>
      </c>
      <c r="Q1936" s="13"/>
      <c r="R1936"/>
      <c r="S1936" t="str">
        <f t="shared" si="441"/>
        <v/>
      </c>
      <c r="T1936" s="41" t="str">
        <f>IF(ISNA(VLOOKUP(P1936,'NEW XEQM.c'!E:F,2,0)),"--","PRESENT")</f>
        <v>--</v>
      </c>
      <c r="U1936"/>
      <c r="V1936">
        <f t="shared" si="442"/>
        <v>600</v>
      </c>
      <c r="W1936" s="75" t="s">
        <v>2602</v>
      </c>
      <c r="X1936" s="54" t="s">
        <v>2155</v>
      </c>
      <c r="Y1936" s="54" t="s">
        <v>2155</v>
      </c>
      <c r="Z1936" s="22" t="str">
        <f t="shared" si="450"/>
        <v/>
      </c>
      <c r="AA1936" s="22" t="str">
        <f t="shared" si="451"/>
        <v/>
      </c>
      <c r="AB1936" s="1">
        <f t="shared" si="452"/>
        <v>1892</v>
      </c>
      <c r="AC1936" t="str">
        <f t="shared" si="453"/>
        <v>ITM_SI_P</v>
      </c>
      <c r="AD1936" s="125" t="str">
        <f>IF(ISNA(VLOOKUP(AA1936,'XEQM Shortlist'!J:J,1,0)),"//","")</f>
        <v/>
      </c>
      <c r="AF1936" s="88" t="str">
        <f t="shared" si="454"/>
        <v/>
      </c>
      <c r="AG1936" t="b">
        <f t="shared" si="455"/>
        <v>1</v>
      </c>
    </row>
    <row r="1937" spans="1:33">
      <c r="A1937" s="45">
        <f t="shared" si="448"/>
        <v>1937</v>
      </c>
      <c r="B1937" s="44">
        <f t="shared" si="449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6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3" t="s">
        <v>2143</v>
      </c>
      <c r="Q1937" s="13"/>
      <c r="R1937"/>
      <c r="S1937" t="str">
        <f t="shared" si="441"/>
        <v/>
      </c>
      <c r="T1937" s="41" t="str">
        <f>IF(ISNA(VLOOKUP(P1937,'NEW XEQM.c'!E:F,2,0)),"--","PRESENT")</f>
        <v>--</v>
      </c>
      <c r="U1937"/>
      <c r="V1937">
        <f t="shared" si="442"/>
        <v>600</v>
      </c>
      <c r="W1937" s="75" t="s">
        <v>2595</v>
      </c>
      <c r="X1937" s="54" t="s">
        <v>2155</v>
      </c>
      <c r="Y1937" s="54" t="s">
        <v>2155</v>
      </c>
      <c r="Z1937" s="22" t="str">
        <f t="shared" si="450"/>
        <v/>
      </c>
      <c r="AA1937" s="22" t="str">
        <f t="shared" si="451"/>
        <v/>
      </c>
      <c r="AB1937" s="1">
        <f t="shared" si="452"/>
        <v>1893</v>
      </c>
      <c r="AC1937" t="str">
        <f t="shared" si="453"/>
        <v>KEY_fg</v>
      </c>
      <c r="AD1937" s="125" t="str">
        <f>IF(ISNA(VLOOKUP(AA1937,'XEQM Shortlist'!J:J,1,0)),"//","")</f>
        <v/>
      </c>
      <c r="AF1937" s="88" t="str">
        <f t="shared" si="454"/>
        <v/>
      </c>
      <c r="AG1937" t="b">
        <f t="shared" si="455"/>
        <v>1</v>
      </c>
    </row>
    <row r="1938" spans="1:33">
      <c r="A1938" s="45">
        <f t="shared" ref="A1938" si="456">IF(B1938=INT(B1938),ROW(),"")</f>
        <v>1938</v>
      </c>
      <c r="B1938" s="44">
        <f t="shared" ref="B1938" si="457">IF(AND(MID(C1938,2,1)&lt;&gt;"/",MID(C1938,1,1)="/"),INT(B1937)+1,B1937+0.01)</f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58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59">IF(AA1938&lt;&gt;"",V1937+1,V1937)</f>
        <v>600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0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1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62">B1938</f>
        <v>1894</v>
      </c>
      <c r="AC1938" t="str">
        <f t="shared" ref="AC1938" si="463">P1938</f>
        <v>MNU_TAMCMPALPHA</v>
      </c>
      <c r="AD1938" s="125" t="str">
        <f>IF(ISNA(VLOOKUP(AA1938,'XEQM Shortlist'!J:J,1,0)),"//","")</f>
        <v/>
      </c>
      <c r="AF1938" s="88" t="str">
        <f t="shared" ref="AF1938" si="464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65">AA1938=AF1938</f>
        <v>1</v>
      </c>
    </row>
    <row r="1939" spans="1:33">
      <c r="A1939" s="45">
        <f t="shared" ref="A1939" si="466">IF(B1939=INT(B1939),ROW(),"")</f>
        <v>1939</v>
      </c>
      <c r="B1939" s="44">
        <f t="shared" ref="B1939" si="467">IF(AND(MID(C1939,2,1)&lt;&gt;"/",MID(C1939,1,1)="/"),INT(B1938)+1,B1938+0.01)</f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6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3" t="s">
        <v>5441</v>
      </c>
      <c r="Q1939" s="13"/>
      <c r="R1939"/>
      <c r="S1939" t="str">
        <f t="shared" ref="S1939" si="468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69">IF(AA1939&lt;&gt;"",V1938+1,V1938)</f>
        <v>600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0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1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2">B1939</f>
        <v>1895</v>
      </c>
      <c r="AC1939" t="str">
        <f t="shared" ref="AC1939" si="473">P1939</f>
        <v>ITM_USER_C43ALTB</v>
      </c>
      <c r="AD1939" s="125" t="str">
        <f>IF(ISNA(VLOOKUP(AA1939,'XEQM Shortlist'!J:J,1,0)),"//","")</f>
        <v/>
      </c>
      <c r="AF1939" s="88" t="str">
        <f t="shared" ref="AF1939" si="474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75">AA1939=AF1939</f>
        <v>1</v>
      </c>
    </row>
    <row r="1940" spans="1:33">
      <c r="A1940" s="45">
        <f t="shared" si="448"/>
        <v>1940</v>
      </c>
      <c r="B1940" s="44">
        <f t="shared" si="449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6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3" t="s">
        <v>4999</v>
      </c>
      <c r="Q1940" s="13"/>
      <c r="R1940"/>
      <c r="S1940" t="str">
        <f t="shared" si="441"/>
        <v/>
      </c>
      <c r="T1940" s="41" t="str">
        <f>IF(ISNA(VLOOKUP(P1940,'NEW XEQM.c'!E:F,2,0)),"--","PRESENT")</f>
        <v>--</v>
      </c>
      <c r="U1940"/>
      <c r="V1940">
        <f t="shared" si="442"/>
        <v>600</v>
      </c>
      <c r="W1940" s="75" t="s">
        <v>2595</v>
      </c>
      <c r="X1940" s="54" t="s">
        <v>2155</v>
      </c>
      <c r="Y1940" s="54" t="s">
        <v>2155</v>
      </c>
      <c r="Z1940" s="22" t="str">
        <f t="shared" si="450"/>
        <v/>
      </c>
      <c r="AA1940" s="22" t="str">
        <f t="shared" si="451"/>
        <v/>
      </c>
      <c r="AB1940" s="1">
        <f t="shared" si="452"/>
        <v>1896</v>
      </c>
      <c r="AC1940" t="str">
        <f t="shared" si="453"/>
        <v>ITM_USER_C43ALTA</v>
      </c>
      <c r="AD1940" s="125" t="str">
        <f>IF(ISNA(VLOOKUP(AA1940,'XEQM Shortlist'!J:J,1,0)),"//","")</f>
        <v/>
      </c>
      <c r="AF1940" s="88" t="str">
        <f t="shared" si="454"/>
        <v/>
      </c>
      <c r="AG1940" t="b">
        <f t="shared" si="455"/>
        <v>1</v>
      </c>
    </row>
    <row r="1941" spans="1:33">
      <c r="A1941" s="45">
        <f t="shared" si="448"/>
        <v>1941</v>
      </c>
      <c r="B1941" s="44">
        <f t="shared" si="449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6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3" t="s">
        <v>5079</v>
      </c>
      <c r="Q1941" s="13"/>
      <c r="R1941"/>
      <c r="S1941" t="str">
        <f t="shared" si="441"/>
        <v/>
      </c>
      <c r="T1941" s="41" t="str">
        <f>IF(ISNA(VLOOKUP(P1941,'NEW XEQM.c'!E:F,2,0)),"--","PRESENT")</f>
        <v>--</v>
      </c>
      <c r="U1941"/>
      <c r="V1941">
        <f t="shared" si="442"/>
        <v>600</v>
      </c>
      <c r="W1941" s="75" t="s">
        <v>2595</v>
      </c>
      <c r="X1941" s="54" t="s">
        <v>2155</v>
      </c>
      <c r="Y1941" s="54" t="s">
        <v>2155</v>
      </c>
      <c r="Z1941" s="22" t="str">
        <f t="shared" si="450"/>
        <v/>
      </c>
      <c r="AA1941" s="22" t="str">
        <f t="shared" si="451"/>
        <v/>
      </c>
      <c r="AB1941" s="1">
        <f t="shared" si="452"/>
        <v>1897</v>
      </c>
      <c r="AC1941" t="str">
        <f t="shared" si="453"/>
        <v>ITM_ASNVIEWER</v>
      </c>
      <c r="AD1941" s="125" t="str">
        <f>IF(ISNA(VLOOKUP(AA1941,'XEQM Shortlist'!J:J,1,0)),"//","")</f>
        <v/>
      </c>
      <c r="AF1941" s="88" t="str">
        <f t="shared" si="454"/>
        <v/>
      </c>
      <c r="AG1941" t="b">
        <f t="shared" si="455"/>
        <v>1</v>
      </c>
    </row>
    <row r="1942" spans="1:33">
      <c r="A1942" s="45">
        <f t="shared" si="448"/>
        <v>1942</v>
      </c>
      <c r="B1942" s="44">
        <f t="shared" si="449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6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3" t="s">
        <v>4418</v>
      </c>
      <c r="Q1942" s="13"/>
      <c r="R1942"/>
      <c r="S1942" t="str">
        <f t="shared" si="441"/>
        <v/>
      </c>
      <c r="T1942" s="41" t="str">
        <f>IF(ISNA(VLOOKUP(P1942,'NEW XEQM.c'!E:F,2,0)),"--","PRESENT")</f>
        <v>--</v>
      </c>
      <c r="U1942"/>
      <c r="V1942">
        <f t="shared" si="442"/>
        <v>600</v>
      </c>
      <c r="W1942" s="75" t="s">
        <v>2595</v>
      </c>
      <c r="X1942" s="54" t="s">
        <v>2155</v>
      </c>
      <c r="Y1942" s="54" t="s">
        <v>2155</v>
      </c>
      <c r="Z1942" s="22" t="str">
        <f t="shared" si="450"/>
        <v/>
      </c>
      <c r="AA1942" s="22" t="str">
        <f t="shared" si="451"/>
        <v/>
      </c>
      <c r="AB1942" s="1">
        <f t="shared" si="452"/>
        <v>1898</v>
      </c>
      <c r="AC1942" t="str">
        <f t="shared" si="453"/>
        <v>ITM_N_KEY_ALPHA</v>
      </c>
      <c r="AD1942" s="125" t="str">
        <f>IF(ISNA(VLOOKUP(AA1942,'XEQM Shortlist'!J:J,1,0)),"//","")</f>
        <v/>
      </c>
      <c r="AF1942" s="88" t="str">
        <f t="shared" si="454"/>
        <v/>
      </c>
      <c r="AG1942" t="b">
        <f t="shared" si="455"/>
        <v>1</v>
      </c>
    </row>
    <row r="1943" spans="1:33">
      <c r="A1943" s="45">
        <f t="shared" si="448"/>
        <v>1943</v>
      </c>
      <c r="B1943" s="44">
        <f t="shared" si="449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6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3" t="s">
        <v>4419</v>
      </c>
      <c r="Q1943" s="13"/>
      <c r="R1943"/>
      <c r="S1943" t="str">
        <f t="shared" si="441"/>
        <v/>
      </c>
      <c r="T1943" s="41" t="str">
        <f>IF(ISNA(VLOOKUP(P1943,'NEW XEQM.c'!E:F,2,0)),"--","PRESENT")</f>
        <v>--</v>
      </c>
      <c r="U1943"/>
      <c r="V1943">
        <f t="shared" si="442"/>
        <v>600</v>
      </c>
      <c r="W1943" s="75" t="s">
        <v>2595</v>
      </c>
      <c r="X1943" s="54" t="s">
        <v>2155</v>
      </c>
      <c r="Y1943" s="54" t="s">
        <v>2155</v>
      </c>
      <c r="Z1943" s="22" t="str">
        <f t="shared" si="450"/>
        <v/>
      </c>
      <c r="AA1943" s="22" t="str">
        <f t="shared" si="451"/>
        <v/>
      </c>
      <c r="AB1943" s="1">
        <f t="shared" si="452"/>
        <v>1899</v>
      </c>
      <c r="AC1943" t="str">
        <f t="shared" si="453"/>
        <v>ITM_N_KEY_CC</v>
      </c>
      <c r="AD1943" s="125" t="str">
        <f>IF(ISNA(VLOOKUP(AA1943,'XEQM Shortlist'!J:J,1,0)),"//","")</f>
        <v/>
      </c>
      <c r="AF1943" s="88" t="str">
        <f t="shared" si="454"/>
        <v/>
      </c>
      <c r="AG1943" t="b">
        <f t="shared" si="455"/>
        <v>1</v>
      </c>
    </row>
    <row r="1944" spans="1:33">
      <c r="A1944" s="45">
        <f t="shared" si="448"/>
        <v>1944</v>
      </c>
      <c r="B1944" s="44">
        <f t="shared" si="449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6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3" t="s">
        <v>4426</v>
      </c>
      <c r="Q1944" s="13"/>
      <c r="R1944"/>
      <c r="S1944" t="str">
        <f t="shared" si="441"/>
        <v/>
      </c>
      <c r="T1944" s="41" t="str">
        <f>IF(ISNA(VLOOKUP(P1944,'NEW XEQM.c'!E:F,2,0)),"--","PRESENT")</f>
        <v>--</v>
      </c>
      <c r="U1944"/>
      <c r="V1944">
        <f t="shared" si="442"/>
        <v>600</v>
      </c>
      <c r="W1944" s="75" t="s">
        <v>2595</v>
      </c>
      <c r="X1944" s="54" t="s">
        <v>2155</v>
      </c>
      <c r="Y1944" s="54" t="s">
        <v>2155</v>
      </c>
      <c r="Z1944" s="22" t="str">
        <f t="shared" si="450"/>
        <v/>
      </c>
      <c r="AA1944" s="22" t="str">
        <f t="shared" si="451"/>
        <v/>
      </c>
      <c r="AB1944" s="1">
        <f t="shared" si="452"/>
        <v>1900</v>
      </c>
      <c r="AC1944" t="str">
        <f t="shared" si="453"/>
        <v>ITM_N_KEY_GSH</v>
      </c>
      <c r="AD1944" s="125" t="str">
        <f>IF(ISNA(VLOOKUP(AA1944,'XEQM Shortlist'!J:J,1,0)),"//","")</f>
        <v/>
      </c>
      <c r="AF1944" s="88" t="str">
        <f t="shared" si="454"/>
        <v/>
      </c>
      <c r="AG1944" t="b">
        <f t="shared" si="455"/>
        <v>1</v>
      </c>
    </row>
    <row r="1945" spans="1:33">
      <c r="A1945" s="45">
        <f t="shared" si="448"/>
        <v>1945</v>
      </c>
      <c r="B1945" s="44">
        <f t="shared" si="449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6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3" t="s">
        <v>4420</v>
      </c>
      <c r="Q1945" s="13"/>
      <c r="R1945"/>
      <c r="S1945" t="str">
        <f t="shared" si="441"/>
        <v/>
      </c>
      <c r="T1945" s="41" t="str">
        <f>IF(ISNA(VLOOKUP(P1945,'NEW XEQM.c'!E:F,2,0)),"--","PRESENT")</f>
        <v>--</v>
      </c>
      <c r="U1945"/>
      <c r="V1945">
        <f t="shared" si="442"/>
        <v>600</v>
      </c>
      <c r="W1945" s="75" t="s">
        <v>2595</v>
      </c>
      <c r="X1945" s="54" t="s">
        <v>2155</v>
      </c>
      <c r="Y1945" s="54" t="s">
        <v>2155</v>
      </c>
      <c r="Z1945" s="22" t="str">
        <f t="shared" si="450"/>
        <v/>
      </c>
      <c r="AA1945" s="22" t="str">
        <f t="shared" si="451"/>
        <v/>
      </c>
      <c r="AB1945" s="1">
        <f t="shared" si="452"/>
        <v>1901</v>
      </c>
      <c r="AC1945" t="str">
        <f t="shared" si="453"/>
        <v>ITM_N_KEY_MM</v>
      </c>
      <c r="AD1945" s="125" t="str">
        <f>IF(ISNA(VLOOKUP(AA1945,'XEQM Shortlist'!J:J,1,0)),"//","")</f>
        <v/>
      </c>
      <c r="AF1945" s="88" t="str">
        <f t="shared" si="454"/>
        <v/>
      </c>
      <c r="AG1945" t="b">
        <f t="shared" si="455"/>
        <v>1</v>
      </c>
    </row>
    <row r="1946" spans="1:33">
      <c r="A1946" s="45">
        <f t="shared" si="448"/>
        <v>1946</v>
      </c>
      <c r="B1946" s="44">
        <f t="shared" si="449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6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3" t="s">
        <v>4413</v>
      </c>
      <c r="Q1946" s="13"/>
      <c r="R1946"/>
      <c r="S1946" t="str">
        <f t="shared" si="441"/>
        <v/>
      </c>
      <c r="T1946" s="41" t="str">
        <f>IF(ISNA(VLOOKUP(P1946,'NEW XEQM.c'!E:F,2,0)),"--","PRESENT")</f>
        <v>--</v>
      </c>
      <c r="U1946"/>
      <c r="V1946">
        <f t="shared" si="442"/>
        <v>600</v>
      </c>
      <c r="W1946" s="75" t="s">
        <v>2595</v>
      </c>
      <c r="X1946" s="54" t="s">
        <v>2155</v>
      </c>
      <c r="Y1946" s="54" t="s">
        <v>2155</v>
      </c>
      <c r="Z1946" s="22" t="str">
        <f t="shared" si="450"/>
        <v/>
      </c>
      <c r="AA1946" s="22" t="str">
        <f t="shared" si="451"/>
        <v/>
      </c>
      <c r="AB1946" s="1">
        <f t="shared" si="452"/>
        <v>1902</v>
      </c>
      <c r="AC1946" t="str">
        <f t="shared" si="453"/>
        <v>ITM_N_KEY_DRG</v>
      </c>
      <c r="AD1946" s="125" t="str">
        <f>IF(ISNA(VLOOKUP(AA1946,'XEQM Shortlist'!J:J,1,0)),"//","")</f>
        <v/>
      </c>
      <c r="AF1946" s="88" t="str">
        <f t="shared" si="454"/>
        <v/>
      </c>
      <c r="AG1946" t="b">
        <f t="shared" si="455"/>
        <v>1</v>
      </c>
    </row>
    <row r="1947" spans="1:33">
      <c r="A1947" s="45">
        <f t="shared" si="448"/>
        <v>1947</v>
      </c>
      <c r="B1947" s="44">
        <f t="shared" si="449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6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3" t="s">
        <v>4421</v>
      </c>
      <c r="Q1947" s="13"/>
      <c r="R1947"/>
      <c r="S1947" t="str">
        <f t="shared" si="441"/>
        <v/>
      </c>
      <c r="T1947" s="41" t="str">
        <f>IF(ISNA(VLOOKUP(P1947,'NEW XEQM.c'!E:F,2,0)),"--","PRESENT")</f>
        <v>--</v>
      </c>
      <c r="U1947"/>
      <c r="V1947">
        <f t="shared" si="442"/>
        <v>600</v>
      </c>
      <c r="W1947" s="75" t="s">
        <v>2595</v>
      </c>
      <c r="X1947" s="54" t="s">
        <v>2155</v>
      </c>
      <c r="Y1947" s="54" t="s">
        <v>2155</v>
      </c>
      <c r="Z1947" s="22" t="str">
        <f t="shared" si="450"/>
        <v/>
      </c>
      <c r="AA1947" s="22" t="str">
        <f t="shared" si="451"/>
        <v/>
      </c>
      <c r="AB1947" s="1">
        <f t="shared" si="452"/>
        <v>1903</v>
      </c>
      <c r="AC1947" t="str">
        <f t="shared" si="453"/>
        <v>ITM_N_KEY_PRGM</v>
      </c>
      <c r="AD1947" s="125" t="str">
        <f>IF(ISNA(VLOOKUP(AA1947,'XEQM Shortlist'!J:J,1,0)),"//","")</f>
        <v/>
      </c>
      <c r="AF1947" s="88" t="str">
        <f t="shared" si="454"/>
        <v/>
      </c>
      <c r="AG1947" t="b">
        <f t="shared" si="455"/>
        <v>1</v>
      </c>
    </row>
    <row r="1948" spans="1:33">
      <c r="A1948" s="45">
        <f t="shared" si="448"/>
        <v>1948</v>
      </c>
      <c r="B1948" s="44">
        <f t="shared" si="449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6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3" t="s">
        <v>4422</v>
      </c>
      <c r="Q1948" s="13"/>
      <c r="R1948"/>
      <c r="S1948" t="str">
        <f t="shared" si="441"/>
        <v/>
      </c>
      <c r="T1948" s="41" t="str">
        <f>IF(ISNA(VLOOKUP(P1948,'NEW XEQM.c'!E:F,2,0)),"--","PRESENT")</f>
        <v>--</v>
      </c>
      <c r="U1948"/>
      <c r="V1948">
        <f t="shared" si="442"/>
        <v>600</v>
      </c>
      <c r="W1948" s="75" t="s">
        <v>2595</v>
      </c>
      <c r="X1948" s="54" t="s">
        <v>2155</v>
      </c>
      <c r="Y1948" s="54" t="s">
        <v>2155</v>
      </c>
      <c r="Z1948" s="22" t="str">
        <f t="shared" si="450"/>
        <v/>
      </c>
      <c r="AA1948" s="22" t="str">
        <f t="shared" si="451"/>
        <v/>
      </c>
      <c r="AB1948" s="1">
        <f t="shared" si="452"/>
        <v>1904</v>
      </c>
      <c r="AC1948" t="str">
        <f t="shared" si="453"/>
        <v>ITM_N_KEY_USER</v>
      </c>
      <c r="AD1948" s="125" t="str">
        <f>IF(ISNA(VLOOKUP(AA1948,'XEQM Shortlist'!J:J,1,0)),"//","")</f>
        <v/>
      </c>
      <c r="AF1948" s="88" t="str">
        <f t="shared" si="454"/>
        <v/>
      </c>
      <c r="AG1948" t="b">
        <f t="shared" si="455"/>
        <v>1</v>
      </c>
    </row>
    <row r="1949" spans="1:33">
      <c r="A1949" s="45">
        <f t="shared" si="448"/>
        <v>1949</v>
      </c>
      <c r="B1949" s="44">
        <f t="shared" si="449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6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3" t="s">
        <v>4423</v>
      </c>
      <c r="Q1949" s="13"/>
      <c r="R1949"/>
      <c r="S1949" t="str">
        <f t="shared" si="441"/>
        <v/>
      </c>
      <c r="T1949" s="41" t="str">
        <f>IF(ISNA(VLOOKUP(P1949,'NEW XEQM.c'!E:F,2,0)),"--","PRESENT")</f>
        <v>--</v>
      </c>
      <c r="U1949"/>
      <c r="V1949">
        <f t="shared" si="442"/>
        <v>600</v>
      </c>
      <c r="W1949" s="75" t="s">
        <v>2595</v>
      </c>
      <c r="X1949" s="54" t="s">
        <v>2155</v>
      </c>
      <c r="Y1949" s="54" t="s">
        <v>2155</v>
      </c>
      <c r="Z1949" s="22" t="str">
        <f t="shared" si="450"/>
        <v/>
      </c>
      <c r="AA1949" s="22" t="str">
        <f t="shared" si="451"/>
        <v/>
      </c>
      <c r="AB1949" s="1">
        <f t="shared" si="452"/>
        <v>1905</v>
      </c>
      <c r="AC1949" t="str">
        <f t="shared" si="453"/>
        <v>ITM_N_KEY_HOME</v>
      </c>
      <c r="AD1949" s="125" t="str">
        <f>IF(ISNA(VLOOKUP(AA1949,'XEQM Shortlist'!J:J,1,0)),"//","")</f>
        <v/>
      </c>
      <c r="AF1949" s="88" t="str">
        <f t="shared" si="454"/>
        <v/>
      </c>
      <c r="AG1949" t="b">
        <f t="shared" si="455"/>
        <v>1</v>
      </c>
    </row>
    <row r="1950" spans="1:33">
      <c r="A1950" s="45">
        <f t="shared" si="448"/>
        <v>1950</v>
      </c>
      <c r="B1950" s="44">
        <f t="shared" si="449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6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3" t="s">
        <v>4424</v>
      </c>
      <c r="Q1950" s="13"/>
      <c r="R1950"/>
      <c r="S1950" t="str">
        <f t="shared" si="441"/>
        <v/>
      </c>
      <c r="T1950" s="41" t="str">
        <f>IF(ISNA(VLOOKUP(P1950,'NEW XEQM.c'!E:F,2,0)),"--","PRESENT")</f>
        <v>--</v>
      </c>
      <c r="U1950"/>
      <c r="V1950">
        <f t="shared" si="442"/>
        <v>600</v>
      </c>
      <c r="W1950" s="75" t="s">
        <v>2595</v>
      </c>
      <c r="X1950" s="54" t="s">
        <v>2155</v>
      </c>
      <c r="Y1950" s="54" t="s">
        <v>2155</v>
      </c>
      <c r="Z1950" s="22" t="str">
        <f t="shared" si="450"/>
        <v/>
      </c>
      <c r="AA1950" s="22" t="str">
        <f t="shared" si="451"/>
        <v/>
      </c>
      <c r="AB1950" s="1">
        <f t="shared" si="452"/>
        <v>1906</v>
      </c>
      <c r="AC1950" t="str">
        <f t="shared" si="453"/>
        <v>ITM_N_KEY_SIGMA</v>
      </c>
      <c r="AD1950" s="125" t="str">
        <f>IF(ISNA(VLOOKUP(AA1950,'XEQM Shortlist'!J:J,1,0)),"//","")</f>
        <v/>
      </c>
      <c r="AF1950" s="88" t="str">
        <f t="shared" si="454"/>
        <v/>
      </c>
      <c r="AG1950" t="b">
        <f t="shared" si="455"/>
        <v>1</v>
      </c>
    </row>
    <row r="1951" spans="1:33">
      <c r="A1951" s="45">
        <f t="shared" si="448"/>
        <v>1951</v>
      </c>
      <c r="B1951" s="44">
        <f t="shared" si="449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6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3" t="s">
        <v>4425</v>
      </c>
      <c r="Q1951" s="13"/>
      <c r="R1951"/>
      <c r="S1951" t="str">
        <f t="shared" si="441"/>
        <v/>
      </c>
      <c r="T1951" s="41" t="str">
        <f>IF(ISNA(VLOOKUP(P1951,'NEW XEQM.c'!E:F,2,0)),"--","PRESENT")</f>
        <v>--</v>
      </c>
      <c r="U1951"/>
      <c r="V1951">
        <f t="shared" si="442"/>
        <v>600</v>
      </c>
      <c r="W1951" s="75" t="s">
        <v>2595</v>
      </c>
      <c r="X1951" s="54" t="s">
        <v>2155</v>
      </c>
      <c r="Y1951" s="54" t="s">
        <v>2155</v>
      </c>
      <c r="Z1951" s="22" t="str">
        <f t="shared" si="450"/>
        <v/>
      </c>
      <c r="AA1951" s="22" t="str">
        <f t="shared" si="451"/>
        <v/>
      </c>
      <c r="AB1951" s="1">
        <f t="shared" si="452"/>
        <v>1907</v>
      </c>
      <c r="AC1951" t="str">
        <f t="shared" si="453"/>
        <v>ITM_N_KEY_SNAP</v>
      </c>
      <c r="AD1951" s="125" t="str">
        <f>IF(ISNA(VLOOKUP(AA1951,'XEQM Shortlist'!J:J,1,0)),"//","")</f>
        <v/>
      </c>
      <c r="AF1951" s="88" t="str">
        <f t="shared" si="454"/>
        <v/>
      </c>
      <c r="AG1951" t="b">
        <f t="shared" si="455"/>
        <v>1</v>
      </c>
    </row>
    <row r="1952" spans="1:33">
      <c r="A1952" s="45">
        <f t="shared" si="448"/>
        <v>1952</v>
      </c>
      <c r="B1952" s="44">
        <f t="shared" si="449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6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3" t="s">
        <v>2145</v>
      </c>
      <c r="Q1952" s="13"/>
      <c r="R1952"/>
      <c r="S1952" t="str">
        <f t="shared" si="441"/>
        <v/>
      </c>
      <c r="T1952" s="41" t="str">
        <f>IF(ISNA(VLOOKUP(P1952,'NEW XEQM.c'!E:F,2,0)),"--","PRESENT")</f>
        <v>--</v>
      </c>
      <c r="U1952"/>
      <c r="V1952">
        <f t="shared" si="442"/>
        <v>600</v>
      </c>
      <c r="W1952" s="75" t="s">
        <v>2595</v>
      </c>
      <c r="X1952" s="54" t="s">
        <v>2155</v>
      </c>
      <c r="Y1952" s="54" t="s">
        <v>2155</v>
      </c>
      <c r="Z1952" s="22" t="str">
        <f t="shared" si="450"/>
        <v/>
      </c>
      <c r="AA1952" s="22" t="str">
        <f t="shared" si="451"/>
        <v/>
      </c>
      <c r="AB1952" s="1">
        <f t="shared" si="452"/>
        <v>1908</v>
      </c>
      <c r="AC1952" t="str">
        <f t="shared" si="453"/>
        <v>ITM_SH_NORM_E</v>
      </c>
      <c r="AD1952" s="125" t="str">
        <f>IF(ISNA(VLOOKUP(AA1952,'XEQM Shortlist'!J:J,1,0)),"//","")</f>
        <v/>
      </c>
      <c r="AF1952" s="88" t="str">
        <f t="shared" si="454"/>
        <v/>
      </c>
      <c r="AG1952" t="b">
        <f t="shared" si="455"/>
        <v>1</v>
      </c>
    </row>
    <row r="1953" spans="1:33">
      <c r="A1953" s="45">
        <f t="shared" si="448"/>
        <v>1953</v>
      </c>
      <c r="B1953" s="44">
        <f t="shared" si="449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6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3" t="s">
        <v>2169</v>
      </c>
      <c r="Q1953" s="13"/>
      <c r="R1953"/>
      <c r="S1953" t="str">
        <f t="shared" si="441"/>
        <v/>
      </c>
      <c r="T1953" s="41" t="str">
        <f>IF(ISNA(VLOOKUP(P1953,'NEW XEQM.c'!E:F,2,0)),"--","PRESENT")</f>
        <v>--</v>
      </c>
      <c r="U1953"/>
      <c r="V1953">
        <f t="shared" si="442"/>
        <v>601</v>
      </c>
      <c r="W1953" s="75" t="s">
        <v>2552</v>
      </c>
      <c r="X1953" s="54" t="s">
        <v>2155</v>
      </c>
      <c r="Y1953" s="54" t="s">
        <v>2155</v>
      </c>
      <c r="Z1953" s="22" t="str">
        <f t="shared" si="450"/>
        <v>".MS"</v>
      </c>
      <c r="AA1953" s="22" t="str">
        <f t="shared" si="451"/>
        <v>.MS</v>
      </c>
      <c r="AB1953" s="1">
        <f t="shared" si="452"/>
        <v>1909</v>
      </c>
      <c r="AC1953" t="str">
        <f t="shared" si="453"/>
        <v>ITM_ms</v>
      </c>
      <c r="AD1953" s="125" t="str">
        <f>IF(ISNA(VLOOKUP(AA1953,'XEQM Shortlist'!J:J,1,0)),"//","")</f>
        <v>//</v>
      </c>
      <c r="AF1953" s="88" t="str">
        <f t="shared" si="454"/>
        <v>.MS</v>
      </c>
      <c r="AG1953" t="b">
        <f t="shared" si="455"/>
        <v>1</v>
      </c>
    </row>
    <row r="1954" spans="1:33">
      <c r="A1954" s="45">
        <f t="shared" si="448"/>
        <v>1954</v>
      </c>
      <c r="B1954" s="44">
        <f t="shared" si="449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6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4" t="s">
        <v>4990</v>
      </c>
      <c r="Q1954" s="13"/>
      <c r="R1954"/>
      <c r="S1954" t="str">
        <f t="shared" si="441"/>
        <v/>
      </c>
      <c r="T1954" s="41" t="str">
        <f>IF(ISNA(VLOOKUP(P1954,'NEW XEQM.c'!E:F,2,0)),"--","PRESENT")</f>
        <v>--</v>
      </c>
      <c r="U1954"/>
      <c r="V1954">
        <f t="shared" si="442"/>
        <v>602</v>
      </c>
      <c r="W1954" s="75" t="s">
        <v>2552</v>
      </c>
      <c r="X1954" s="54" t="s">
        <v>2155</v>
      </c>
      <c r="Y1954" s="54" t="s">
        <v>2155</v>
      </c>
      <c r="Z1954" s="22" t="str">
        <f t="shared" si="450"/>
        <v>".MS" STD_SUP_MINUS STD_SUP_1</v>
      </c>
      <c r="AA1954" s="22" t="str">
        <f t="shared" si="451"/>
        <v>.MS^MINUS^1</v>
      </c>
      <c r="AB1954" s="1">
        <f t="shared" si="452"/>
        <v>1910</v>
      </c>
      <c r="AC1954" t="str">
        <f t="shared" si="453"/>
        <v>ITM_msTo</v>
      </c>
      <c r="AD1954" s="125" t="str">
        <f>IF(ISNA(VLOOKUP(AA1954,'XEQM Shortlist'!J:J,1,0)),"//","")</f>
        <v>//</v>
      </c>
      <c r="AF1954" s="88" t="str">
        <f t="shared" si="454"/>
        <v>.MS^MINUS^1</v>
      </c>
      <c r="AG1954" t="b">
        <f t="shared" si="455"/>
        <v>1</v>
      </c>
    </row>
    <row r="1955" spans="1:33">
      <c r="A1955" s="45">
        <f t="shared" si="448"/>
        <v>1955</v>
      </c>
      <c r="B1955" s="44">
        <f t="shared" si="449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6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3" t="s">
        <v>2148</v>
      </c>
      <c r="Q1955" s="13"/>
      <c r="R1955"/>
      <c r="S1955" t="str">
        <f t="shared" si="441"/>
        <v/>
      </c>
      <c r="T1955" s="41" t="str">
        <f>IF(ISNA(VLOOKUP(P1955,'NEW XEQM.c'!E:F,2,0)),"--","PRESENT")</f>
        <v>--</v>
      </c>
      <c r="U1955"/>
      <c r="V1955">
        <f t="shared" si="442"/>
        <v>602</v>
      </c>
      <c r="W1955" s="75" t="s">
        <v>2600</v>
      </c>
      <c r="X1955" s="54" t="s">
        <v>2155</v>
      </c>
      <c r="Y1955" s="54" t="s">
        <v>2155</v>
      </c>
      <c r="Z1955" s="22" t="str">
        <f t="shared" si="450"/>
        <v/>
      </c>
      <c r="AA1955" s="22" t="str">
        <f t="shared" si="451"/>
        <v/>
      </c>
      <c r="AB1955" s="1">
        <f t="shared" si="452"/>
        <v>1911</v>
      </c>
      <c r="AC1955" t="str">
        <f t="shared" si="453"/>
        <v>ITM_INP_DEF_43S</v>
      </c>
      <c r="AD1955" s="125" t="str">
        <f>IF(ISNA(VLOOKUP(AA1955,'XEQM Shortlist'!J:J,1,0)),"//","")</f>
        <v/>
      </c>
      <c r="AF1955" s="88" t="str">
        <f t="shared" si="454"/>
        <v/>
      </c>
      <c r="AG1955" t="b">
        <f t="shared" si="455"/>
        <v>1</v>
      </c>
    </row>
    <row r="1956" spans="1:33">
      <c r="A1956" s="45">
        <f t="shared" si="448"/>
        <v>1956</v>
      </c>
      <c r="B1956" s="44">
        <f t="shared" si="449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6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3" t="s">
        <v>2528</v>
      </c>
      <c r="Q1956" s="13"/>
      <c r="R1956"/>
      <c r="S1956" t="str">
        <f t="shared" si="441"/>
        <v/>
      </c>
      <c r="T1956" s="41" t="str">
        <f>IF(ISNA(VLOOKUP(P1956,'NEW XEQM.c'!E:F,2,0)),"--","PRESENT")</f>
        <v>--</v>
      </c>
      <c r="U1956"/>
      <c r="V1956">
        <f t="shared" si="442"/>
        <v>603</v>
      </c>
      <c r="W1956" s="75" t="s">
        <v>2595</v>
      </c>
      <c r="X1956" s="54" t="s">
        <v>2500</v>
      </c>
      <c r="Y1956" s="54" t="s">
        <v>2155</v>
      </c>
      <c r="Z1956" s="22" t="str">
        <f t="shared" si="450"/>
        <v>"X.XEQ"</v>
      </c>
      <c r="AA1956" s="22" t="str">
        <f t="shared" si="451"/>
        <v>X.XEQ</v>
      </c>
      <c r="AB1956" s="1">
        <f t="shared" si="452"/>
        <v>1912</v>
      </c>
      <c r="AC1956" t="str">
        <f t="shared" si="453"/>
        <v>ITM_XXEQ</v>
      </c>
      <c r="AD1956" s="125" t="str">
        <f>IF(ISNA(VLOOKUP(AA1956,'XEQM Shortlist'!J:J,1,0)),"//","")</f>
        <v>//</v>
      </c>
      <c r="AF1956" s="88" t="str">
        <f t="shared" si="454"/>
        <v>X.XEQ</v>
      </c>
      <c r="AG1956" t="b">
        <f t="shared" si="455"/>
        <v>1</v>
      </c>
    </row>
    <row r="1957" spans="1:33">
      <c r="A1957" s="45">
        <f t="shared" si="448"/>
        <v>1957</v>
      </c>
      <c r="B1957" s="44">
        <f t="shared" si="449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41"/>
        <v>NOT EQUAL</v>
      </c>
      <c r="T1957" s="41" t="str">
        <f>IF(ISNA(VLOOKUP(P1957,'NEW XEQM.c'!E:F,2,0)),"--","PRESENT")</f>
        <v>--</v>
      </c>
      <c r="U1957"/>
      <c r="V1957">
        <f t="shared" si="442"/>
        <v>603</v>
      </c>
      <c r="W1957" s="75" t="s">
        <v>2155</v>
      </c>
      <c r="X1957" s="54" t="s">
        <v>2155</v>
      </c>
      <c r="Y1957" s="54" t="s">
        <v>2155</v>
      </c>
      <c r="Z1957" s="22" t="str">
        <f t="shared" si="450"/>
        <v/>
      </c>
      <c r="AA1957" s="22" t="str">
        <f t="shared" si="451"/>
        <v/>
      </c>
      <c r="AB1957" s="1">
        <f t="shared" si="452"/>
        <v>1913</v>
      </c>
      <c r="AC1957" t="str">
        <f t="shared" si="453"/>
        <v>MNU_TAMALPHA</v>
      </c>
      <c r="AD1957" s="125" t="str">
        <f>IF(ISNA(VLOOKUP(AA1957,'XEQM Shortlist'!J:J,1,0)),"//","")</f>
        <v/>
      </c>
      <c r="AF1957" s="88" t="str">
        <f t="shared" si="454"/>
        <v/>
      </c>
      <c r="AG1957" t="b">
        <f t="shared" si="455"/>
        <v>1</v>
      </c>
    </row>
    <row r="1958" spans="1:33">
      <c r="A1958" s="45">
        <f t="shared" si="448"/>
        <v>1958</v>
      </c>
      <c r="B1958" s="44">
        <f t="shared" si="449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6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3" t="s">
        <v>4429</v>
      </c>
      <c r="Q1958" s="13"/>
      <c r="R1958"/>
      <c r="S1958" t="str">
        <f t="shared" si="441"/>
        <v/>
      </c>
      <c r="T1958" s="41" t="str">
        <f>IF(ISNA(VLOOKUP(P1958,'NEW XEQM.c'!E:F,2,0)),"--","PRESENT")</f>
        <v>--</v>
      </c>
      <c r="U1958"/>
      <c r="V1958">
        <f t="shared" si="442"/>
        <v>603</v>
      </c>
      <c r="W1958" s="75" t="s">
        <v>2595</v>
      </c>
      <c r="X1958" s="54" t="s">
        <v>2155</v>
      </c>
      <c r="Y1958" s="54" t="s">
        <v>2155</v>
      </c>
      <c r="Z1958" s="22" t="str">
        <f t="shared" si="450"/>
        <v/>
      </c>
      <c r="AA1958" s="22" t="str">
        <f t="shared" si="451"/>
        <v/>
      </c>
      <c r="AB1958" s="1">
        <f t="shared" si="452"/>
        <v>1914</v>
      </c>
      <c r="AC1958" t="str">
        <f t="shared" si="453"/>
        <v>ITM_USER_COPY</v>
      </c>
      <c r="AD1958" s="125" t="str">
        <f>IF(ISNA(VLOOKUP(AA1958,'XEQM Shortlist'!J:J,1,0)),"//","")</f>
        <v/>
      </c>
      <c r="AF1958" s="88" t="str">
        <f t="shared" si="454"/>
        <v/>
      </c>
      <c r="AG1958" t="b">
        <f t="shared" si="455"/>
        <v>1</v>
      </c>
    </row>
    <row r="1959" spans="1:33">
      <c r="A1959" s="45">
        <f t="shared" si="448"/>
        <v>1959</v>
      </c>
      <c r="B1959" s="44">
        <f t="shared" si="449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6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3" t="s">
        <v>2416</v>
      </c>
      <c r="Q1959" s="13"/>
      <c r="R1959"/>
      <c r="S1959" t="str">
        <f t="shared" si="441"/>
        <v/>
      </c>
      <c r="T1959" s="41" t="str">
        <f>IF(ISNA(VLOOKUP(P1959,'NEW XEQM.c'!E:F,2,0)),"--","PRESENT")</f>
        <v>--</v>
      </c>
      <c r="U1959"/>
      <c r="V1959">
        <f t="shared" si="442"/>
        <v>603</v>
      </c>
      <c r="W1959" s="75" t="s">
        <v>2595</v>
      </c>
      <c r="X1959" s="54" t="s">
        <v>2155</v>
      </c>
      <c r="Y1959" s="54" t="s">
        <v>2155</v>
      </c>
      <c r="Z1959" s="22" t="str">
        <f t="shared" si="450"/>
        <v/>
      </c>
      <c r="AA1959" s="22" t="str">
        <f t="shared" si="451"/>
        <v/>
      </c>
      <c r="AB1959" s="1">
        <f t="shared" si="452"/>
        <v>1915</v>
      </c>
      <c r="AC1959" t="str">
        <f t="shared" si="453"/>
        <v>ITM_USER_WP43S</v>
      </c>
      <c r="AD1959" s="125" t="str">
        <f>IF(ISNA(VLOOKUP(AA1959,'XEQM Shortlist'!J:J,1,0)),"//","")</f>
        <v/>
      </c>
      <c r="AF1959" s="88" t="str">
        <f t="shared" si="454"/>
        <v/>
      </c>
      <c r="AG1959" t="b">
        <f t="shared" si="455"/>
        <v>1</v>
      </c>
    </row>
    <row r="1960" spans="1:33">
      <c r="A1960" s="45">
        <f t="shared" si="448"/>
        <v>1960</v>
      </c>
      <c r="B1960" s="44">
        <f t="shared" si="449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6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3" t="s">
        <v>2448</v>
      </c>
      <c r="Q1960" s="13"/>
      <c r="R1960"/>
      <c r="S1960" t="str">
        <f t="shared" si="441"/>
        <v/>
      </c>
      <c r="T1960" s="41" t="str">
        <f>IF(ISNA(VLOOKUP(P1960,'NEW XEQM.c'!E:F,2,0)),"--","PRESENT")</f>
        <v>--</v>
      </c>
      <c r="U1960"/>
      <c r="V1960">
        <f t="shared" si="442"/>
        <v>603</v>
      </c>
      <c r="W1960" s="75" t="s">
        <v>2595</v>
      </c>
      <c r="X1960" s="54" t="s">
        <v>2155</v>
      </c>
      <c r="Y1960" s="54" t="s">
        <v>2155</v>
      </c>
      <c r="Z1960" s="22" t="str">
        <f t="shared" si="450"/>
        <v/>
      </c>
      <c r="AA1960" s="22" t="str">
        <f t="shared" si="451"/>
        <v/>
      </c>
      <c r="AB1960" s="1">
        <f t="shared" si="452"/>
        <v>1916</v>
      </c>
      <c r="AC1960" t="str">
        <f t="shared" si="453"/>
        <v>ITM_USER_DM42</v>
      </c>
      <c r="AD1960" s="125" t="str">
        <f>IF(ISNA(VLOOKUP(AA1960,'XEQM Shortlist'!J:J,1,0)),"//","")</f>
        <v/>
      </c>
      <c r="AF1960" s="88" t="str">
        <f t="shared" si="454"/>
        <v/>
      </c>
      <c r="AG1960" t="b">
        <f t="shared" si="455"/>
        <v>1</v>
      </c>
    </row>
    <row r="1961" spans="1:33">
      <c r="A1961" s="45">
        <f t="shared" ref="A1961" si="476">IF(B1961=INT(B1961),ROW(),"")</f>
        <v>1961</v>
      </c>
      <c r="B1961" s="44">
        <f t="shared" ref="B1961" si="477">IF(AND(MID(C1961,2,1)&lt;&gt;"/",MID(C1961,1,1)="/"),INT(B1960)+1,B1960+0.01)</f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6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3" t="s">
        <v>5450</v>
      </c>
      <c r="Q1961" s="13"/>
      <c r="R1961"/>
      <c r="S1961" t="str">
        <f t="shared" si="441"/>
        <v/>
      </c>
      <c r="T1961" s="41" t="str">
        <f>IF(ISNA(VLOOKUP(P1961,'NEW XEQM.c'!E:F,2,0)),"--","PRESENT")</f>
        <v>--</v>
      </c>
      <c r="U1961"/>
      <c r="V1961">
        <f t="shared" si="442"/>
        <v>604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78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9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0">B1961</f>
        <v>1917</v>
      </c>
      <c r="AC1961" t="str">
        <f t="shared" ref="AC1961" si="481">P1961</f>
        <v>ITM_HPRP</v>
      </c>
      <c r="AD1961" s="125" t="str">
        <f>IF(ISNA(VLOOKUP(AA1961,'XEQM Shortlist'!J:J,1,0)),"//","")</f>
        <v>//</v>
      </c>
      <c r="AF1961" s="88" t="str">
        <f t="shared" ref="AF1961" si="482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3">AA1961=AF1961</f>
        <v>1</v>
      </c>
    </row>
    <row r="1962" spans="1:33">
      <c r="A1962" s="45">
        <f t="shared" si="448"/>
        <v>1962</v>
      </c>
      <c r="B1962" s="44">
        <f t="shared" si="449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6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3" t="s">
        <v>2147</v>
      </c>
      <c r="Q1962" s="13"/>
      <c r="R1962"/>
      <c r="S1962" t="str">
        <f t="shared" si="441"/>
        <v/>
      </c>
      <c r="T1962" s="41" t="str">
        <f>IF(ISNA(VLOOKUP(P1962,'NEW XEQM.c'!E:F,2,0)),"--","PRESENT")</f>
        <v>--</v>
      </c>
      <c r="U1962"/>
      <c r="V1962">
        <f t="shared" si="442"/>
        <v>604</v>
      </c>
      <c r="W1962" s="75" t="s">
        <v>2598</v>
      </c>
      <c r="X1962" s="54" t="s">
        <v>2155</v>
      </c>
      <c r="Y1962" s="54" t="s">
        <v>2155</v>
      </c>
      <c r="Z1962" s="22" t="str">
        <f t="shared" si="450"/>
        <v/>
      </c>
      <c r="AA1962" s="22" t="str">
        <f t="shared" si="451"/>
        <v/>
      </c>
      <c r="AB1962" s="1">
        <f t="shared" si="452"/>
        <v>1918</v>
      </c>
      <c r="AC1962" t="str">
        <f t="shared" si="453"/>
        <v>ITM_GET_NORM_E</v>
      </c>
      <c r="AD1962" s="125" t="str">
        <f>IF(ISNA(VLOOKUP(AA1962,'XEQM Shortlist'!J:J,1,0)),"//","")</f>
        <v/>
      </c>
      <c r="AF1962" s="88" t="str">
        <f t="shared" si="454"/>
        <v/>
      </c>
      <c r="AG1962" t="b">
        <f t="shared" si="455"/>
        <v>1</v>
      </c>
    </row>
    <row r="1963" spans="1:33">
      <c r="A1963" s="45">
        <f t="shared" si="448"/>
        <v>1963</v>
      </c>
      <c r="B1963" s="44">
        <f t="shared" si="449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6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3" t="s">
        <v>4110</v>
      </c>
      <c r="Q1963" s="13"/>
      <c r="R1963"/>
      <c r="S1963" t="str">
        <f t="shared" si="441"/>
        <v>NOT EQUAL</v>
      </c>
      <c r="T1963" s="41" t="str">
        <f>IF(ISNA(VLOOKUP(P1963,'NEW XEQM.c'!E:F,2,0)),"--","PRESENT")</f>
        <v>--</v>
      </c>
      <c r="U1963"/>
      <c r="V1963">
        <f t="shared" si="442"/>
        <v>604</v>
      </c>
      <c r="W1963" s="75"/>
      <c r="X1963" s="54" t="s">
        <v>2155</v>
      </c>
      <c r="Y1963" s="54" t="s">
        <v>2155</v>
      </c>
      <c r="Z1963" s="22" t="str">
        <f t="shared" si="450"/>
        <v/>
      </c>
      <c r="AA1963" s="22" t="str">
        <f t="shared" si="451"/>
        <v/>
      </c>
      <c r="AB1963" s="1">
        <f t="shared" si="452"/>
        <v>1919</v>
      </c>
      <c r="AC1963" t="str">
        <f t="shared" si="453"/>
        <v>ITM_RESERVE</v>
      </c>
      <c r="AD1963" s="125" t="str">
        <f>IF(ISNA(VLOOKUP(AA1963,'XEQM Shortlist'!J:J,1,0)),"//","")</f>
        <v/>
      </c>
      <c r="AF1963" s="88" t="str">
        <f t="shared" si="454"/>
        <v/>
      </c>
      <c r="AG1963" t="b">
        <f t="shared" si="455"/>
        <v>1</v>
      </c>
    </row>
    <row r="1964" spans="1:33">
      <c r="A1964" s="45">
        <f t="shared" si="448"/>
        <v>1964</v>
      </c>
      <c r="B1964" s="44">
        <f t="shared" si="449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6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3" t="s">
        <v>2146</v>
      </c>
      <c r="Q1964" s="13"/>
      <c r="R1964"/>
      <c r="S1964" t="str">
        <f t="shared" si="441"/>
        <v>NOT EQUAL</v>
      </c>
      <c r="T1964" s="41" t="str">
        <f>IF(ISNA(VLOOKUP(P1964,'NEW XEQM.c'!E:F,2,0)),"--","PRESENT")</f>
        <v>--</v>
      </c>
      <c r="U1964"/>
      <c r="V1964">
        <f t="shared" si="442"/>
        <v>604</v>
      </c>
      <c r="W1964" s="75" t="s">
        <v>2576</v>
      </c>
      <c r="X1964" s="54" t="s">
        <v>2155</v>
      </c>
      <c r="Y1964" s="54" t="s">
        <v>2155</v>
      </c>
      <c r="Z1964" s="22" t="str">
        <f t="shared" si="450"/>
        <v/>
      </c>
      <c r="AA1964" s="22" t="str">
        <f t="shared" si="451"/>
        <v/>
      </c>
      <c r="AB1964" s="1">
        <f t="shared" si="452"/>
        <v>1920</v>
      </c>
      <c r="AC1964" t="str">
        <f t="shared" si="453"/>
        <v>MNU_ASN_N</v>
      </c>
      <c r="AD1964" s="125" t="str">
        <f>IF(ISNA(VLOOKUP(AA1964,'XEQM Shortlist'!J:J,1,0)),"//","")</f>
        <v/>
      </c>
      <c r="AF1964" s="88" t="str">
        <f t="shared" si="454"/>
        <v/>
      </c>
      <c r="AG1964" t="b">
        <f t="shared" si="455"/>
        <v>1</v>
      </c>
    </row>
    <row r="1965" spans="1:33">
      <c r="A1965" s="45">
        <f t="shared" si="448"/>
        <v>1965</v>
      </c>
      <c r="B1965" s="44">
        <f t="shared" si="449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6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3" t="s">
        <v>2105</v>
      </c>
      <c r="Q1965" s="13"/>
      <c r="R1965"/>
      <c r="S1965" t="str">
        <f t="shared" si="441"/>
        <v/>
      </c>
      <c r="T1965" s="41" t="str">
        <f>IF(ISNA(VLOOKUP(P1965,'NEW XEQM.c'!E:F,2,0)),"--","PRESENT")</f>
        <v>--</v>
      </c>
      <c r="U1965"/>
      <c r="V1965">
        <f t="shared" si="442"/>
        <v>604</v>
      </c>
      <c r="W1965" s="75" t="s">
        <v>2576</v>
      </c>
      <c r="X1965" s="54" t="s">
        <v>2155</v>
      </c>
      <c r="Y1965" s="54" t="s">
        <v>2155</v>
      </c>
      <c r="Z1965" s="22" t="str">
        <f t="shared" si="450"/>
        <v/>
      </c>
      <c r="AA1965" s="22" t="str">
        <f t="shared" si="451"/>
        <v/>
      </c>
      <c r="AB1965" s="1">
        <f t="shared" si="452"/>
        <v>1921</v>
      </c>
      <c r="AC1965" t="str">
        <f t="shared" si="453"/>
        <v>MNU_HOME</v>
      </c>
      <c r="AD1965" s="125" t="str">
        <f>IF(ISNA(VLOOKUP(AA1965,'XEQM Shortlist'!J:J,1,0)),"//","")</f>
        <v/>
      </c>
      <c r="AF1965" s="88" t="str">
        <f t="shared" si="454"/>
        <v/>
      </c>
      <c r="AG1965" t="b">
        <f t="shared" si="455"/>
        <v>1</v>
      </c>
    </row>
    <row r="1966" spans="1:33">
      <c r="A1966" s="45">
        <f t="shared" si="448"/>
        <v>1966</v>
      </c>
      <c r="B1966" s="44">
        <f t="shared" si="449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9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3" t="s">
        <v>2107</v>
      </c>
      <c r="Q1966" s="13"/>
      <c r="R1966"/>
      <c r="S1966" t="str">
        <f t="shared" si="441"/>
        <v/>
      </c>
      <c r="T1966" s="41" t="str">
        <f>IF(ISNA(VLOOKUP(P1966,'NEW XEQM.c'!E:F,2,0)),"--","PRESENT")</f>
        <v>--</v>
      </c>
      <c r="U1966"/>
      <c r="V1966">
        <f t="shared" si="442"/>
        <v>604</v>
      </c>
      <c r="W1966" s="75" t="s">
        <v>2576</v>
      </c>
      <c r="X1966" s="54" t="s">
        <v>2155</v>
      </c>
      <c r="Y1966" s="54" t="s">
        <v>2155</v>
      </c>
      <c r="Z1966" s="22" t="str">
        <f t="shared" si="450"/>
        <v/>
      </c>
      <c r="AA1966" s="22" t="str">
        <f t="shared" si="451"/>
        <v/>
      </c>
      <c r="AB1966" s="1">
        <f t="shared" si="452"/>
        <v>1922</v>
      </c>
      <c r="AC1966" t="str">
        <f t="shared" si="453"/>
        <v>MNU_ALPHA</v>
      </c>
      <c r="AD1966" s="125" t="str">
        <f>IF(ISNA(VLOOKUP(AA1966,'XEQM Shortlist'!J:J,1,0)),"//","")</f>
        <v/>
      </c>
      <c r="AF1966" s="88" t="str">
        <f t="shared" si="454"/>
        <v/>
      </c>
      <c r="AG1966" t="b">
        <f t="shared" si="455"/>
        <v>1</v>
      </c>
    </row>
    <row r="1967" spans="1:33">
      <c r="A1967" s="45">
        <f t="shared" si="448"/>
        <v>1967</v>
      </c>
      <c r="B1967" s="44">
        <f t="shared" si="449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6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3" t="s">
        <v>2108</v>
      </c>
      <c r="Q1967" s="13"/>
      <c r="R1967"/>
      <c r="S1967" t="str">
        <f t="shared" ref="S1967:S2030" si="484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85">IF(AA1967&lt;&gt;"",V1966+1,V1966)</f>
        <v>604</v>
      </c>
      <c r="W1967" s="75" t="s">
        <v>2576</v>
      </c>
      <c r="X1967" s="54" t="s">
        <v>2155</v>
      </c>
      <c r="Y1967" s="54" t="s">
        <v>2155</v>
      </c>
      <c r="Z1967" s="22" t="str">
        <f t="shared" si="450"/>
        <v/>
      </c>
      <c r="AA1967" s="22" t="str">
        <f t="shared" si="451"/>
        <v/>
      </c>
      <c r="AB1967" s="1">
        <f t="shared" si="452"/>
        <v>1923</v>
      </c>
      <c r="AC1967" t="str">
        <f t="shared" si="453"/>
        <v>MNU_BASE</v>
      </c>
      <c r="AD1967" s="125" t="str">
        <f>IF(ISNA(VLOOKUP(AA1967,'XEQM Shortlist'!J:J,1,0)),"//","")</f>
        <v/>
      </c>
      <c r="AF1967" s="88" t="str">
        <f t="shared" si="454"/>
        <v/>
      </c>
      <c r="AG1967" t="b">
        <f t="shared" si="455"/>
        <v>1</v>
      </c>
    </row>
    <row r="1968" spans="1:33">
      <c r="A1968" s="45">
        <f t="shared" si="448"/>
        <v>1968</v>
      </c>
      <c r="B1968" s="44">
        <f t="shared" si="449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6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3" t="s">
        <v>2397</v>
      </c>
      <c r="Q1968" s="13"/>
      <c r="R1968"/>
      <c r="S1968" t="str">
        <f t="shared" si="484"/>
        <v/>
      </c>
      <c r="T1968" s="41" t="str">
        <f>IF(ISNA(VLOOKUP(P1968,'NEW XEQM.c'!E:F,2,0)),"--","PRESENT")</f>
        <v>--</v>
      </c>
      <c r="U1968"/>
      <c r="V1968">
        <f t="shared" si="485"/>
        <v>604</v>
      </c>
      <c r="W1968" s="75" t="s">
        <v>2576</v>
      </c>
      <c r="X1968" s="54" t="s">
        <v>2155</v>
      </c>
      <c r="Y1968" s="54" t="s">
        <v>2155</v>
      </c>
      <c r="Z1968" s="22" t="str">
        <f t="shared" si="450"/>
        <v/>
      </c>
      <c r="AA1968" s="22" t="str">
        <f t="shared" si="451"/>
        <v/>
      </c>
      <c r="AB1968" s="1">
        <f t="shared" si="452"/>
        <v>1924</v>
      </c>
      <c r="AC1968" t="str">
        <f t="shared" si="453"/>
        <v>MNU_XEQ</v>
      </c>
      <c r="AD1968" s="125" t="str">
        <f>IF(ISNA(VLOOKUP(AA1968,'XEQM Shortlist'!J:J,1,0)),"//","")</f>
        <v/>
      </c>
      <c r="AF1968" s="88" t="str">
        <f t="shared" si="454"/>
        <v/>
      </c>
      <c r="AG1968" t="b">
        <f t="shared" si="455"/>
        <v>1</v>
      </c>
    </row>
    <row r="1969" spans="1:33">
      <c r="A1969" s="45">
        <f t="shared" si="448"/>
        <v>1969</v>
      </c>
      <c r="B1969" s="44">
        <f t="shared" si="449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6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3" t="s">
        <v>2129</v>
      </c>
      <c r="Q1969" s="13"/>
      <c r="R1969"/>
      <c r="S1969" t="str">
        <f t="shared" si="484"/>
        <v/>
      </c>
      <c r="T1969" s="41" t="str">
        <f>IF(ISNA(VLOOKUP(P1969,'NEW XEQM.c'!E:F,2,0)),"--","PRESENT")</f>
        <v>--</v>
      </c>
      <c r="U1969"/>
      <c r="V1969">
        <f t="shared" si="485"/>
        <v>604</v>
      </c>
      <c r="W1969" s="75" t="s">
        <v>2576</v>
      </c>
      <c r="X1969" s="54" t="s">
        <v>2155</v>
      </c>
      <c r="Y1969" s="54" t="s">
        <v>2155</v>
      </c>
      <c r="Z1969" s="22" t="str">
        <f t="shared" si="450"/>
        <v/>
      </c>
      <c r="AA1969" s="22" t="str">
        <f t="shared" si="451"/>
        <v/>
      </c>
      <c r="AB1969" s="1">
        <f t="shared" si="452"/>
        <v>1925</v>
      </c>
      <c r="AC1969" t="str">
        <f t="shared" si="453"/>
        <v>MNU_EE</v>
      </c>
      <c r="AD1969" s="125" t="str">
        <f>IF(ISNA(VLOOKUP(AA1969,'XEQM Shortlist'!J:J,1,0)),"//","")</f>
        <v/>
      </c>
      <c r="AF1969" s="88" t="str">
        <f t="shared" si="454"/>
        <v/>
      </c>
      <c r="AG1969" t="b">
        <f t="shared" si="455"/>
        <v>1</v>
      </c>
    </row>
    <row r="1970" spans="1:33">
      <c r="A1970" s="45">
        <f t="shared" si="448"/>
        <v>1970</v>
      </c>
      <c r="B1970" s="44">
        <f t="shared" si="449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6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3" t="s">
        <v>2676</v>
      </c>
      <c r="Q1970" s="13"/>
      <c r="R1970"/>
      <c r="S1970" t="str">
        <f t="shared" si="484"/>
        <v>NOT EQUAL</v>
      </c>
      <c r="T1970" s="41" t="str">
        <f>IF(ISNA(VLOOKUP(P1970,'NEW XEQM.c'!E:F,2,0)),"--","PRESENT")</f>
        <v>--</v>
      </c>
      <c r="U1970"/>
      <c r="V1970">
        <f t="shared" si="485"/>
        <v>604</v>
      </c>
      <c r="W1970" s="75" t="s">
        <v>2610</v>
      </c>
      <c r="X1970" s="54" t="s">
        <v>2155</v>
      </c>
      <c r="Y1970" s="54" t="s">
        <v>2155</v>
      </c>
      <c r="Z1970" s="22" t="str">
        <f t="shared" si="450"/>
        <v/>
      </c>
      <c r="AA1970" s="22" t="str">
        <f t="shared" si="451"/>
        <v/>
      </c>
      <c r="AB1970" s="1">
        <f t="shared" si="452"/>
        <v>1926</v>
      </c>
      <c r="AC1970" t="str">
        <f t="shared" si="453"/>
        <v>ITM_T_UP_ARROW</v>
      </c>
      <c r="AD1970" s="125" t="str">
        <f>IF(ISNA(VLOOKUP(AA1970,'XEQM Shortlist'!J:J,1,0)),"//","")</f>
        <v/>
      </c>
      <c r="AF1970" s="88" t="str">
        <f t="shared" si="454"/>
        <v/>
      </c>
      <c r="AG1970" t="b">
        <f t="shared" si="455"/>
        <v>1</v>
      </c>
    </row>
    <row r="1971" spans="1:33">
      <c r="A1971" s="45">
        <f t="shared" si="448"/>
        <v>1971</v>
      </c>
      <c r="B1971" s="44">
        <f t="shared" si="449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6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3" t="s">
        <v>2142</v>
      </c>
      <c r="Q1971" s="13"/>
      <c r="R1971"/>
      <c r="S1971" t="str">
        <f t="shared" si="484"/>
        <v/>
      </c>
      <c r="T1971" s="41" t="str">
        <f>IF(ISNA(VLOOKUP(P1971,'NEW XEQM.c'!E:F,2,0)),"--","PRESENT")</f>
        <v>--</v>
      </c>
      <c r="U1971"/>
      <c r="V1971">
        <f t="shared" si="485"/>
        <v>604</v>
      </c>
      <c r="W1971" s="75" t="s">
        <v>2576</v>
      </c>
      <c r="X1971" s="54" t="s">
        <v>2155</v>
      </c>
      <c r="Y1971" s="54" t="s">
        <v>2155</v>
      </c>
      <c r="Z1971" s="22" t="str">
        <f t="shared" si="450"/>
        <v/>
      </c>
      <c r="AA1971" s="22" t="str">
        <f t="shared" si="451"/>
        <v/>
      </c>
      <c r="AB1971" s="1">
        <f t="shared" si="452"/>
        <v>1927</v>
      </c>
      <c r="AC1971" t="str">
        <f t="shared" si="453"/>
        <v>MNU_ASN</v>
      </c>
      <c r="AD1971" s="125" t="str">
        <f>IF(ISNA(VLOOKUP(AA1971,'XEQM Shortlist'!J:J,1,0)),"//","")</f>
        <v/>
      </c>
      <c r="AF1971" s="88" t="str">
        <f t="shared" si="454"/>
        <v/>
      </c>
      <c r="AG1971" t="b">
        <f t="shared" si="455"/>
        <v>1</v>
      </c>
    </row>
    <row r="1972" spans="1:33">
      <c r="A1972" s="45">
        <f t="shared" si="448"/>
        <v>1972</v>
      </c>
      <c r="B1972" s="44">
        <f t="shared" si="449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6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3" t="s">
        <v>2677</v>
      </c>
      <c r="Q1972" s="13"/>
      <c r="R1972"/>
      <c r="S1972" t="str">
        <f t="shared" si="484"/>
        <v>NOT EQUAL</v>
      </c>
      <c r="T1972" s="41" t="str">
        <f>IF(ISNA(VLOOKUP(P1972,'NEW XEQM.c'!E:F,2,0)),"--","PRESENT")</f>
        <v>--</v>
      </c>
      <c r="U1972"/>
      <c r="V1972">
        <f t="shared" si="485"/>
        <v>604</v>
      </c>
      <c r="W1972" s="75" t="s">
        <v>2610</v>
      </c>
      <c r="X1972" s="54" t="s">
        <v>2155</v>
      </c>
      <c r="Y1972" s="54" t="s">
        <v>2155</v>
      </c>
      <c r="Z1972" s="22" t="str">
        <f t="shared" si="450"/>
        <v/>
      </c>
      <c r="AA1972" s="22" t="str">
        <f t="shared" si="451"/>
        <v/>
      </c>
      <c r="AB1972" s="1">
        <f t="shared" si="452"/>
        <v>1928</v>
      </c>
      <c r="AC1972" t="str">
        <f t="shared" si="453"/>
        <v>ITM_T_DOWN_ARROW</v>
      </c>
      <c r="AD1972" s="125" t="str">
        <f>IF(ISNA(VLOOKUP(AA1972,'XEQM Shortlist'!J:J,1,0)),"//","")</f>
        <v/>
      </c>
      <c r="AF1972" s="88" t="str">
        <f t="shared" si="454"/>
        <v/>
      </c>
      <c r="AG1972" t="b">
        <f t="shared" si="455"/>
        <v>1</v>
      </c>
    </row>
    <row r="1973" spans="1:33">
      <c r="A1973" s="45">
        <f t="shared" si="448"/>
        <v>1973</v>
      </c>
      <c r="B1973" s="44">
        <f t="shared" si="449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6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3" t="s">
        <v>2674</v>
      </c>
      <c r="Q1973" s="13"/>
      <c r="R1973"/>
      <c r="S1973" t="str">
        <f t="shared" si="484"/>
        <v>NOT EQUAL</v>
      </c>
      <c r="T1973" s="41" t="str">
        <f>IF(ISNA(VLOOKUP(P1973,'NEW XEQM.c'!E:F,2,0)),"--","PRESENT")</f>
        <v>--</v>
      </c>
      <c r="U1973"/>
      <c r="V1973">
        <f t="shared" si="485"/>
        <v>604</v>
      </c>
      <c r="W1973" s="75" t="s">
        <v>2610</v>
      </c>
      <c r="X1973" s="54" t="s">
        <v>2155</v>
      </c>
      <c r="Y1973" s="54" t="s">
        <v>2155</v>
      </c>
      <c r="Z1973" s="22" t="str">
        <f t="shared" si="450"/>
        <v/>
      </c>
      <c r="AA1973" s="22" t="str">
        <f t="shared" si="451"/>
        <v/>
      </c>
      <c r="AB1973" s="1">
        <f t="shared" si="452"/>
        <v>1929</v>
      </c>
      <c r="AC1973" t="str">
        <f t="shared" si="453"/>
        <v>ITM_T_HOME</v>
      </c>
      <c r="AD1973" s="125" t="str">
        <f>IF(ISNA(VLOOKUP(AA1973,'XEQM Shortlist'!J:J,1,0)),"//","")</f>
        <v/>
      </c>
      <c r="AF1973" s="88" t="str">
        <f t="shared" si="454"/>
        <v/>
      </c>
      <c r="AG1973" t="b">
        <f t="shared" si="455"/>
        <v>1</v>
      </c>
    </row>
    <row r="1974" spans="1:33">
      <c r="A1974" s="45">
        <f t="shared" si="448"/>
        <v>1974</v>
      </c>
      <c r="B1974" s="44">
        <f t="shared" si="449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6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3" t="s">
        <v>2675</v>
      </c>
      <c r="Q1974" s="13"/>
      <c r="R1974"/>
      <c r="S1974" t="str">
        <f t="shared" si="484"/>
        <v>NOT EQUAL</v>
      </c>
      <c r="T1974" s="41" t="str">
        <f>IF(ISNA(VLOOKUP(P1974,'NEW XEQM.c'!E:F,2,0)),"--","PRESENT")</f>
        <v>--</v>
      </c>
      <c r="U1974"/>
      <c r="V1974">
        <f t="shared" si="485"/>
        <v>604</v>
      </c>
      <c r="W1974" s="75" t="s">
        <v>2610</v>
      </c>
      <c r="X1974" s="54" t="s">
        <v>2155</v>
      </c>
      <c r="Y1974" s="54" t="s">
        <v>2155</v>
      </c>
      <c r="Z1974" s="22" t="str">
        <f t="shared" si="450"/>
        <v/>
      </c>
      <c r="AA1974" s="22" t="str">
        <f t="shared" si="451"/>
        <v/>
      </c>
      <c r="AB1974" s="1">
        <f t="shared" si="452"/>
        <v>1930</v>
      </c>
      <c r="AC1974" t="str">
        <f t="shared" si="453"/>
        <v>ITM_T_END</v>
      </c>
      <c r="AD1974" s="125" t="str">
        <f>IF(ISNA(VLOOKUP(AA1974,'XEQM Shortlist'!J:J,1,0)),"//","")</f>
        <v/>
      </c>
      <c r="AF1974" s="88" t="str">
        <f t="shared" si="454"/>
        <v/>
      </c>
      <c r="AG1974" t="b">
        <f t="shared" si="455"/>
        <v>1</v>
      </c>
    </row>
    <row r="1975" spans="1:33">
      <c r="A1975" s="45">
        <f t="shared" si="448"/>
        <v>1975</v>
      </c>
      <c r="B1975" s="44">
        <f t="shared" si="449"/>
        <v>1931</v>
      </c>
      <c r="C1975" s="80" t="s">
        <v>3591</v>
      </c>
      <c r="D1975" s="80" t="s">
        <v>4488</v>
      </c>
      <c r="E1975" s="249" t="s">
        <v>4494</v>
      </c>
      <c r="F1975" s="81" t="s">
        <v>4494</v>
      </c>
      <c r="G1975" s="82">
        <v>0</v>
      </c>
      <c r="H1975" s="82">
        <v>0</v>
      </c>
      <c r="I1975" s="249" t="s">
        <v>3</v>
      </c>
      <c r="J1975" s="81" t="s">
        <v>1348</v>
      </c>
      <c r="K1975" s="83" t="s">
        <v>3656</v>
      </c>
      <c r="L1975" s="84" t="s">
        <v>4614</v>
      </c>
      <c r="M1975" s="253" t="s">
        <v>4670</v>
      </c>
      <c r="N1975" s="52" t="s">
        <v>2599</v>
      </c>
      <c r="O1975" s="80"/>
      <c r="P1975" s="263" t="s">
        <v>4489</v>
      </c>
      <c r="Q1975" s="13"/>
      <c r="R1975"/>
      <c r="S1975" t="str">
        <f t="shared" si="484"/>
        <v/>
      </c>
      <c r="T1975" s="41" t="str">
        <f>IF(ISNA(VLOOKUP(P1975,'NEW XEQM.c'!E:F,2,0)),"--","PRESENT")</f>
        <v>PRESENT</v>
      </c>
      <c r="U1975"/>
      <c r="V1975">
        <f t="shared" si="485"/>
        <v>605</v>
      </c>
      <c r="W1975" s="75" t="s">
        <v>2593</v>
      </c>
      <c r="X1975" s="54" t="s">
        <v>2500</v>
      </c>
      <c r="Y1975" s="54"/>
      <c r="Z1975" s="22" t="str">
        <f t="shared" si="450"/>
        <v>"ZYX" STD_RIGHT_ARROW "M"</v>
      </c>
      <c r="AA1975" s="22" t="str">
        <f t="shared" si="451"/>
        <v>ZYX&gt;M</v>
      </c>
      <c r="AB1975" s="1">
        <f t="shared" si="452"/>
        <v>1931</v>
      </c>
      <c r="AC1975" t="str">
        <f t="shared" si="453"/>
        <v>ITM_STKTO3x1</v>
      </c>
      <c r="AD1975" s="125" t="str">
        <f>IF(ISNA(VLOOKUP(AA1975,'XEQM Shortlist'!J:J,1,0)),"//","")</f>
        <v>//</v>
      </c>
      <c r="AF1975" s="88" t="str">
        <f t="shared" si="454"/>
        <v>ZYX&gt;M</v>
      </c>
      <c r="AG1975" t="b">
        <f t="shared" si="455"/>
        <v>1</v>
      </c>
    </row>
    <row r="1976" spans="1:33">
      <c r="A1976" s="45">
        <f t="shared" si="448"/>
        <v>1976</v>
      </c>
      <c r="B1976" s="44">
        <f t="shared" si="449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6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3" t="s">
        <v>4789</v>
      </c>
      <c r="Q1976" s="13"/>
      <c r="R1976"/>
      <c r="S1976" t="str">
        <f t="shared" si="484"/>
        <v/>
      </c>
      <c r="T1976" s="41" t="str">
        <f>IF(ISNA(VLOOKUP(P1976,'NEW XEQM.c'!E:F,2,0)),"--","PRESENT")</f>
        <v>--</v>
      </c>
      <c r="U1976"/>
      <c r="V1976">
        <f t="shared" si="485"/>
        <v>606</v>
      </c>
      <c r="W1976" s="75" t="s">
        <v>2610</v>
      </c>
      <c r="X1976" s="54" t="s">
        <v>2155</v>
      </c>
      <c r="Y1976" s="54" t="s">
        <v>2155</v>
      </c>
      <c r="Z1976" s="22" t="str">
        <f t="shared" si="450"/>
        <v>STD_ALPHA ".PARSE"</v>
      </c>
      <c r="AA1976" s="22" t="str">
        <f t="shared" si="451"/>
        <v>ALPHA.PARSE</v>
      </c>
      <c r="AB1976" s="1">
        <f t="shared" si="452"/>
        <v>1932</v>
      </c>
      <c r="AC1976" t="str">
        <f t="shared" si="453"/>
        <v>ITM_XPARSE</v>
      </c>
      <c r="AD1976" s="125" t="str">
        <f>IF(ISNA(VLOOKUP(AA1976,'XEQM Shortlist'!J:J,1,0)),"//","")</f>
        <v>//</v>
      </c>
      <c r="AF1976" s="88" t="str">
        <f t="shared" si="454"/>
        <v>ALPHA.PARSE</v>
      </c>
      <c r="AG1976" t="b">
        <f t="shared" si="455"/>
        <v>1</v>
      </c>
    </row>
    <row r="1977" spans="1:33">
      <c r="A1977" s="45">
        <f t="shared" si="448"/>
        <v>1977</v>
      </c>
      <c r="B1977" s="44">
        <f t="shared" si="449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6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3" t="s">
        <v>2530</v>
      </c>
      <c r="Q1977" s="13"/>
      <c r="R1977"/>
      <c r="S1977" t="str">
        <f t="shared" si="484"/>
        <v/>
      </c>
      <c r="T1977" s="41" t="str">
        <f>IF(ISNA(VLOOKUP(P1977,'NEW XEQM.c'!E:F,2,0)),"--","PRESENT")</f>
        <v>--</v>
      </c>
      <c r="U1977"/>
      <c r="V1977">
        <f t="shared" si="485"/>
        <v>606</v>
      </c>
      <c r="W1977" s="75" t="s">
        <v>2576</v>
      </c>
      <c r="X1977" s="54" t="s">
        <v>2155</v>
      </c>
      <c r="Y1977" s="54" t="s">
        <v>2155</v>
      </c>
      <c r="Z1977" s="22" t="str">
        <f t="shared" si="450"/>
        <v/>
      </c>
      <c r="AA1977" s="22" t="str">
        <f t="shared" si="451"/>
        <v/>
      </c>
      <c r="AB1977" s="1">
        <f t="shared" si="452"/>
        <v>1933</v>
      </c>
      <c r="AC1977" t="str">
        <f t="shared" si="453"/>
        <v>MNU_XXEQ</v>
      </c>
      <c r="AD1977" s="125" t="str">
        <f>IF(ISNA(VLOOKUP(AA1977,'XEQM Shortlist'!J:J,1,0)),"//","")</f>
        <v/>
      </c>
      <c r="AF1977" s="88" t="str">
        <f t="shared" si="454"/>
        <v/>
      </c>
      <c r="AG1977" t="b">
        <f t="shared" si="455"/>
        <v>1</v>
      </c>
    </row>
    <row r="1978" spans="1:33">
      <c r="A1978" s="45">
        <f t="shared" si="448"/>
        <v>1978</v>
      </c>
      <c r="B1978" s="44">
        <f t="shared" si="449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6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3" t="s">
        <v>2410</v>
      </c>
      <c r="Q1978" s="13"/>
      <c r="R1978"/>
      <c r="S1978" t="str">
        <f t="shared" si="484"/>
        <v/>
      </c>
      <c r="T1978" s="41" t="str">
        <f>IF(ISNA(VLOOKUP(P1978,'NEW XEQM.c'!E:F,2,0)),"--","PRESENT")</f>
        <v>--</v>
      </c>
      <c r="U1978"/>
      <c r="V1978">
        <f t="shared" si="485"/>
        <v>606</v>
      </c>
      <c r="W1978" s="75" t="s">
        <v>2596</v>
      </c>
      <c r="X1978" s="54" t="s">
        <v>2155</v>
      </c>
      <c r="Y1978" s="54" t="s">
        <v>2155</v>
      </c>
      <c r="Z1978" s="22" t="str">
        <f t="shared" si="450"/>
        <v/>
      </c>
      <c r="AA1978" s="22" t="str">
        <f t="shared" si="451"/>
        <v/>
      </c>
      <c r="AB1978" s="1">
        <f t="shared" si="452"/>
        <v>1934</v>
      </c>
      <c r="AC1978" t="str">
        <f t="shared" si="453"/>
        <v>ITM_RNG</v>
      </c>
      <c r="AD1978" s="125" t="str">
        <f>IF(ISNA(VLOOKUP(AA1978,'XEQM Shortlist'!J:J,1,0)),"//","")</f>
        <v/>
      </c>
      <c r="AF1978" s="88" t="str">
        <f t="shared" si="454"/>
        <v/>
      </c>
      <c r="AG1978" t="b">
        <f t="shared" si="455"/>
        <v>1</v>
      </c>
    </row>
    <row r="1979" spans="1:33">
      <c r="A1979" s="45">
        <f t="shared" si="448"/>
        <v>1979</v>
      </c>
      <c r="B1979" s="44">
        <f t="shared" si="449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6" t="s">
        <v>3</v>
      </c>
      <c r="J1979" s="81" t="s">
        <v>1347</v>
      </c>
      <c r="K1979" s="83" t="s">
        <v>3656</v>
      </c>
      <c r="L1979" s="84" t="s">
        <v>4614</v>
      </c>
      <c r="M1979" s="255" t="s">
        <v>4670</v>
      </c>
      <c r="N1979" s="52" t="s">
        <v>2599</v>
      </c>
      <c r="O1979" s="84" t="s">
        <v>326</v>
      </c>
      <c r="P1979" s="263" t="s">
        <v>2399</v>
      </c>
      <c r="Q1979" s="13"/>
      <c r="R1979"/>
      <c r="S1979" t="str">
        <f t="shared" si="484"/>
        <v/>
      </c>
      <c r="T1979" s="41" t="str">
        <f>IF(ISNA(VLOOKUP(P1979,'NEW XEQM.c'!E:F,2,0)),"--","PRESENT")</f>
        <v>--</v>
      </c>
      <c r="U1979"/>
      <c r="V1979">
        <f t="shared" si="485"/>
        <v>607</v>
      </c>
      <c r="W1979" s="75" t="s">
        <v>2596</v>
      </c>
      <c r="X1979" s="54" t="s">
        <v>2155</v>
      </c>
      <c r="Y1979" s="54" t="s">
        <v>2155</v>
      </c>
      <c r="Z1979" s="22" t="str">
        <f t="shared" si="450"/>
        <v>"FLGS"</v>
      </c>
      <c r="AA1979" s="22" t="str">
        <f t="shared" si="451"/>
        <v>FLGS</v>
      </c>
      <c r="AB1979" s="1">
        <f t="shared" si="452"/>
        <v>1935</v>
      </c>
      <c r="AC1979" t="str">
        <f t="shared" si="453"/>
        <v>ITM_FLGSV</v>
      </c>
      <c r="AD1979" s="125" t="str">
        <f>IF(ISNA(VLOOKUP(AA1979,'XEQM Shortlist'!J:J,1,0)),"//","")</f>
        <v>//</v>
      </c>
      <c r="AF1979" s="88" t="str">
        <f t="shared" si="454"/>
        <v>FLGS</v>
      </c>
      <c r="AG1979" t="b">
        <f t="shared" si="455"/>
        <v>1</v>
      </c>
    </row>
    <row r="1980" spans="1:33">
      <c r="A1980" s="45">
        <f t="shared" si="448"/>
        <v>1980</v>
      </c>
      <c r="B1980" s="44">
        <f t="shared" si="449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6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3" t="s">
        <v>2377</v>
      </c>
      <c r="Q1980" s="13"/>
      <c r="R1980"/>
      <c r="S1980" t="str">
        <f t="shared" si="484"/>
        <v/>
      </c>
      <c r="T1980" s="41" t="str">
        <f>IF(ISNA(VLOOKUP(P1980,'NEW XEQM.c'!E:F,2,0)),"--","PRESENT")</f>
        <v>PRESENT</v>
      </c>
      <c r="U1980"/>
      <c r="V1980">
        <f t="shared" si="485"/>
        <v>608</v>
      </c>
      <c r="W1980" s="75" t="s">
        <v>2594</v>
      </c>
      <c r="X1980" s="54" t="s">
        <v>2500</v>
      </c>
      <c r="Y1980" s="54" t="s">
        <v>2155</v>
      </c>
      <c r="Z1980" s="22" t="str">
        <f t="shared" si="450"/>
        <v>"CPXI"</v>
      </c>
      <c r="AA1980" s="22" t="str">
        <f t="shared" si="451"/>
        <v>CPXI</v>
      </c>
      <c r="AB1980" s="1">
        <f t="shared" si="452"/>
        <v>1936</v>
      </c>
      <c r="AC1980" t="str">
        <f t="shared" si="453"/>
        <v>ITM_CPXI</v>
      </c>
      <c r="AD1980" s="125" t="str">
        <f>IF(ISNA(VLOOKUP(AA1980,'XEQM Shortlist'!J:J,1,0)),"//","")</f>
        <v>//</v>
      </c>
      <c r="AF1980" s="88" t="str">
        <f t="shared" si="454"/>
        <v>CPXI</v>
      </c>
      <c r="AG1980" t="b">
        <f t="shared" si="455"/>
        <v>1</v>
      </c>
    </row>
    <row r="1981" spans="1:33">
      <c r="A1981" s="45">
        <f t="shared" ref="A1981:A2044" si="486">IF(B1981=INT(B1981),ROW(),"")</f>
        <v>1981</v>
      </c>
      <c r="B1981" s="44">
        <f t="shared" ref="B1981:B2044" si="487">IF(AND(MID(C1981,2,1)&lt;&gt;"/",MID(C1981,1,1)="/"),INT(B1980)+1,B1980+0.01)</f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3" t="s">
        <v>2378</v>
      </c>
      <c r="Q1981" s="13"/>
      <c r="R1981"/>
      <c r="S1981" t="str">
        <f t="shared" si="484"/>
        <v/>
      </c>
      <c r="T1981" s="41" t="str">
        <f>IF(ISNA(VLOOKUP(P1981,'NEW XEQM.c'!E:F,2,0)),"--","PRESENT")</f>
        <v>PRESENT</v>
      </c>
      <c r="U1981"/>
      <c r="V1981">
        <f t="shared" si="485"/>
        <v>609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88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89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0">B1981</f>
        <v>1937</v>
      </c>
      <c r="AC1981" t="str">
        <f t="shared" ref="AC1981:AC2044" si="491">P1981</f>
        <v>ITM_CPXJ</v>
      </c>
      <c r="AD1981" s="125" t="str">
        <f>IF(ISNA(VLOOKUP(AA1981,'XEQM Shortlist'!J:J,1,0)),"//","")</f>
        <v>//</v>
      </c>
      <c r="AF1981" s="88" t="str">
        <f t="shared" ref="AF1981:AF2044" si="492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3">AA1981=AF1981</f>
        <v>1</v>
      </c>
    </row>
    <row r="1982" spans="1:33">
      <c r="A1982" s="45">
        <f t="shared" si="486"/>
        <v>1982</v>
      </c>
      <c r="B1982" s="44">
        <f t="shared" si="487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6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3" t="s">
        <v>2386</v>
      </c>
      <c r="Q1982" s="13"/>
      <c r="R1982"/>
      <c r="S1982" t="str">
        <f t="shared" si="484"/>
        <v/>
      </c>
      <c r="T1982" s="41" t="str">
        <f>IF(ISNA(VLOOKUP(P1982,'NEW XEQM.c'!E:F,2,0)),"--","PRESENT")</f>
        <v>PRESENT</v>
      </c>
      <c r="U1982"/>
      <c r="V1982">
        <f t="shared" si="485"/>
        <v>610</v>
      </c>
      <c r="W1982" s="75" t="s">
        <v>2594</v>
      </c>
      <c r="X1982" s="54" t="s">
        <v>2500</v>
      </c>
      <c r="Y1982" s="54" t="s">
        <v>2155</v>
      </c>
      <c r="Z1982" s="22" t="str">
        <f t="shared" si="488"/>
        <v>"SSIZE4"</v>
      </c>
      <c r="AA1982" s="22" t="str">
        <f t="shared" si="489"/>
        <v>SSIZE4</v>
      </c>
      <c r="AB1982" s="1">
        <f t="shared" si="490"/>
        <v>1938</v>
      </c>
      <c r="AC1982" t="str">
        <f t="shared" si="491"/>
        <v>ITM_SSIZE4</v>
      </c>
      <c r="AD1982" s="125" t="str">
        <f>IF(ISNA(VLOOKUP(AA1982,'XEQM Shortlist'!J:J,1,0)),"//","")</f>
        <v>//</v>
      </c>
      <c r="AF1982" s="88" t="str">
        <f t="shared" si="492"/>
        <v>SSIZE4</v>
      </c>
      <c r="AG1982" t="b">
        <f t="shared" si="493"/>
        <v>1</v>
      </c>
    </row>
    <row r="1983" spans="1:33">
      <c r="A1983" s="45">
        <f t="shared" si="486"/>
        <v>1983</v>
      </c>
      <c r="B1983" s="44">
        <f t="shared" si="487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6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3" t="s">
        <v>2388</v>
      </c>
      <c r="Q1983" s="13"/>
      <c r="R1983"/>
      <c r="S1983" t="str">
        <f t="shared" si="484"/>
        <v/>
      </c>
      <c r="T1983" s="41" t="str">
        <f>IF(ISNA(VLOOKUP(P1983,'NEW XEQM.c'!E:F,2,0)),"--","PRESENT")</f>
        <v>PRESENT</v>
      </c>
      <c r="U1983"/>
      <c r="V1983">
        <f t="shared" si="485"/>
        <v>611</v>
      </c>
      <c r="W1983" s="75" t="s">
        <v>2594</v>
      </c>
      <c r="X1983" s="54" t="s">
        <v>2500</v>
      </c>
      <c r="Y1983" s="54" t="s">
        <v>2155</v>
      </c>
      <c r="Z1983" s="22" t="str">
        <f t="shared" si="488"/>
        <v>"SSIZE8"</v>
      </c>
      <c r="AA1983" s="22" t="str">
        <f t="shared" si="489"/>
        <v>SSIZE8</v>
      </c>
      <c r="AB1983" s="1">
        <f t="shared" si="490"/>
        <v>1939</v>
      </c>
      <c r="AC1983" t="str">
        <f t="shared" si="491"/>
        <v>ITM_SSIZE8</v>
      </c>
      <c r="AD1983" s="125" t="str">
        <f>IF(ISNA(VLOOKUP(AA1983,'XEQM Shortlist'!J:J,1,0)),"//","")</f>
        <v>//</v>
      </c>
      <c r="AF1983" s="88" t="str">
        <f t="shared" si="492"/>
        <v>SSIZE8</v>
      </c>
      <c r="AG1983" t="b">
        <f t="shared" si="493"/>
        <v>1</v>
      </c>
    </row>
    <row r="1984" spans="1:33">
      <c r="A1984" s="45">
        <f t="shared" si="486"/>
        <v>1984</v>
      </c>
      <c r="B1984" s="44">
        <f t="shared" si="487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6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3" t="s">
        <v>2413</v>
      </c>
      <c r="Q1984" s="13"/>
      <c r="R1984"/>
      <c r="S1984" t="str">
        <f t="shared" si="484"/>
        <v/>
      </c>
      <c r="T1984" s="41" t="str">
        <f>IF(ISNA(VLOOKUP(P1984,'NEW XEQM.c'!E:F,2,0)),"--","PRESENT")</f>
        <v>PRESENT</v>
      </c>
      <c r="U1984"/>
      <c r="V1984">
        <f t="shared" si="485"/>
        <v>611</v>
      </c>
      <c r="W1984" s="75" t="s">
        <v>2594</v>
      </c>
      <c r="X1984" s="54" t="s">
        <v>2155</v>
      </c>
      <c r="Y1984" s="54" t="s">
        <v>2155</v>
      </c>
      <c r="Z1984" s="22" t="str">
        <f t="shared" si="488"/>
        <v/>
      </c>
      <c r="AA1984" s="22" t="str">
        <f t="shared" si="489"/>
        <v/>
      </c>
      <c r="AB1984" s="1">
        <f t="shared" si="490"/>
        <v>1940</v>
      </c>
      <c r="AC1984" t="str">
        <f t="shared" si="491"/>
        <v>ITM_CB_SPCRES</v>
      </c>
      <c r="AD1984" s="125" t="str">
        <f>IF(ISNA(VLOOKUP(AA1984,'XEQM Shortlist'!J:J,1,0)),"//","")</f>
        <v/>
      </c>
      <c r="AF1984" s="88" t="str">
        <f t="shared" si="492"/>
        <v/>
      </c>
      <c r="AG1984" t="b">
        <f t="shared" si="493"/>
        <v>1</v>
      </c>
    </row>
    <row r="1985" spans="1:33">
      <c r="A1985" s="45">
        <f t="shared" si="486"/>
        <v>1985</v>
      </c>
      <c r="B1985" s="44">
        <f t="shared" si="487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6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3" t="s">
        <v>2412</v>
      </c>
      <c r="Q1985" s="13"/>
      <c r="R1985"/>
      <c r="S1985" t="str">
        <f t="shared" si="484"/>
        <v/>
      </c>
      <c r="T1985" s="41" t="str">
        <f>IF(ISNA(VLOOKUP(P1985,'NEW XEQM.c'!E:F,2,0)),"--","PRESENT")</f>
        <v>--</v>
      </c>
      <c r="U1985"/>
      <c r="V1985">
        <f t="shared" si="485"/>
        <v>611</v>
      </c>
      <c r="W1985" s="75" t="s">
        <v>2594</v>
      </c>
      <c r="X1985" s="54" t="s">
        <v>2155</v>
      </c>
      <c r="Y1985" s="54" t="s">
        <v>2155</v>
      </c>
      <c r="Z1985" s="22" t="str">
        <f t="shared" si="488"/>
        <v/>
      </c>
      <c r="AA1985" s="22" t="str">
        <f t="shared" si="489"/>
        <v/>
      </c>
      <c r="AB1985" s="1">
        <f t="shared" si="490"/>
        <v>1941</v>
      </c>
      <c r="AC1985" t="str">
        <f t="shared" si="491"/>
        <v>ITM_CFG</v>
      </c>
      <c r="AD1985" s="125" t="str">
        <f>IF(ISNA(VLOOKUP(AA1985,'XEQM Shortlist'!J:J,1,0)),"//","")</f>
        <v/>
      </c>
      <c r="AF1985" s="88" t="str">
        <f t="shared" si="492"/>
        <v/>
      </c>
      <c r="AG1985" t="b">
        <f t="shared" si="493"/>
        <v>1</v>
      </c>
    </row>
    <row r="1986" spans="1:33">
      <c r="A1986" s="45">
        <f t="shared" si="486"/>
        <v>1986</v>
      </c>
      <c r="B1986" s="44">
        <f t="shared" si="487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3" t="s">
        <v>1430</v>
      </c>
      <c r="Q1986" s="13"/>
      <c r="R1986"/>
      <c r="S1986" t="str">
        <f t="shared" si="484"/>
        <v/>
      </c>
      <c r="T1986" s="41" t="str">
        <f>IF(ISNA(VLOOKUP(P1986,'NEW XEQM.c'!E:F,2,0)),"--","PRESENT")</f>
        <v>PRESENT</v>
      </c>
      <c r="U1986"/>
      <c r="V1986">
        <f t="shared" si="485"/>
        <v>611</v>
      </c>
      <c r="W1986" s="75" t="s">
        <v>2594</v>
      </c>
      <c r="X1986" s="54" t="s">
        <v>2155</v>
      </c>
      <c r="Y1986" s="54" t="s">
        <v>2155</v>
      </c>
      <c r="Z1986" s="22" t="str">
        <f t="shared" si="488"/>
        <v/>
      </c>
      <c r="AA1986" s="22" t="str">
        <f t="shared" si="489"/>
        <v/>
      </c>
      <c r="AB1986" s="1">
        <f t="shared" si="490"/>
        <v>1942</v>
      </c>
      <c r="AC1986" t="str">
        <f t="shared" si="491"/>
        <v>ITM_CLK12</v>
      </c>
      <c r="AD1986" s="125" t="str">
        <f>IF(ISNA(VLOOKUP(AA1986,'XEQM Shortlist'!J:J,1,0)),"//","")</f>
        <v/>
      </c>
      <c r="AF1986" s="88" t="str">
        <f t="shared" si="492"/>
        <v/>
      </c>
      <c r="AG1986" t="b">
        <f t="shared" si="493"/>
        <v>1</v>
      </c>
    </row>
    <row r="1987" spans="1:33">
      <c r="A1987" s="45">
        <f t="shared" si="486"/>
        <v>1987</v>
      </c>
      <c r="B1987" s="44">
        <f t="shared" si="487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3" t="s">
        <v>1431</v>
      </c>
      <c r="Q1987" s="13"/>
      <c r="R1987"/>
      <c r="S1987" t="str">
        <f t="shared" si="484"/>
        <v/>
      </c>
      <c r="T1987" s="41" t="str">
        <f>IF(ISNA(VLOOKUP(P1987,'NEW XEQM.c'!E:F,2,0)),"--","PRESENT")</f>
        <v>PRESENT</v>
      </c>
      <c r="U1987"/>
      <c r="V1987">
        <f t="shared" si="485"/>
        <v>611</v>
      </c>
      <c r="W1987" s="75" t="s">
        <v>2594</v>
      </c>
      <c r="X1987" s="54" t="s">
        <v>2155</v>
      </c>
      <c r="Y1987" s="54" t="s">
        <v>2155</v>
      </c>
      <c r="Z1987" s="22" t="str">
        <f t="shared" si="488"/>
        <v/>
      </c>
      <c r="AA1987" s="22" t="str">
        <f t="shared" si="489"/>
        <v/>
      </c>
      <c r="AB1987" s="1">
        <f t="shared" si="490"/>
        <v>1943</v>
      </c>
      <c r="AC1987" t="str">
        <f t="shared" si="491"/>
        <v>ITM_CLK24</v>
      </c>
      <c r="AD1987" s="125" t="str">
        <f>IF(ISNA(VLOOKUP(AA1987,'XEQM Shortlist'!J:J,1,0)),"//","")</f>
        <v/>
      </c>
      <c r="AF1987" s="88" t="str">
        <f t="shared" si="492"/>
        <v/>
      </c>
      <c r="AG1987" t="b">
        <f t="shared" si="493"/>
        <v>1</v>
      </c>
    </row>
    <row r="1988" spans="1:33">
      <c r="A1988" s="45">
        <f t="shared" si="486"/>
        <v>1988</v>
      </c>
      <c r="B1988" s="44">
        <f t="shared" si="487"/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3" t="s">
        <v>2380</v>
      </c>
      <c r="Q1988" s="13"/>
      <c r="R1988"/>
      <c r="S1988" t="str">
        <f t="shared" si="484"/>
        <v/>
      </c>
      <c r="T1988" s="41" t="str">
        <f>IF(ISNA(VLOOKUP(P1988,'NEW XEQM.c'!E:F,2,0)),"--","PRESENT")</f>
        <v>PRESENT</v>
      </c>
      <c r="U1988"/>
      <c r="V1988">
        <f t="shared" si="485"/>
        <v>611</v>
      </c>
      <c r="W1988" s="75" t="s">
        <v>2594</v>
      </c>
      <c r="X1988" s="54" t="s">
        <v>2155</v>
      </c>
      <c r="Y1988" s="54" t="s">
        <v>2155</v>
      </c>
      <c r="Z1988" s="22" t="str">
        <f t="shared" si="488"/>
        <v/>
      </c>
      <c r="AA1988" s="22" t="str">
        <f t="shared" si="489"/>
        <v/>
      </c>
      <c r="AB1988" s="1">
        <f t="shared" si="490"/>
        <v>1944</v>
      </c>
      <c r="AC1988" t="str">
        <f t="shared" si="491"/>
        <v>ITM_MULTCR</v>
      </c>
      <c r="AD1988" s="125" t="str">
        <f>IF(ISNA(VLOOKUP(AA1988,'XEQM Shortlist'!J:J,1,0)),"//","")</f>
        <v/>
      </c>
      <c r="AF1988" s="88" t="str">
        <f t="shared" si="492"/>
        <v/>
      </c>
      <c r="AG1988" t="b">
        <f t="shared" si="493"/>
        <v>1</v>
      </c>
    </row>
    <row r="1989" spans="1:33">
      <c r="A1989" s="45">
        <f t="shared" si="486"/>
        <v>1989</v>
      </c>
      <c r="B1989" s="44">
        <f t="shared" si="487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6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3" t="s">
        <v>2383</v>
      </c>
      <c r="Q1989" s="13"/>
      <c r="R1989"/>
      <c r="S1989" t="str">
        <f t="shared" si="484"/>
        <v/>
      </c>
      <c r="T1989" s="41" t="str">
        <f>IF(ISNA(VLOOKUP(P1989,'NEW XEQM.c'!E:F,2,0)),"--","PRESENT")</f>
        <v>PRESENT</v>
      </c>
      <c r="U1989"/>
      <c r="V1989">
        <f t="shared" si="485"/>
        <v>611</v>
      </c>
      <c r="W1989" s="75" t="s">
        <v>2594</v>
      </c>
      <c r="X1989" s="54" t="s">
        <v>2155</v>
      </c>
      <c r="Y1989" s="54" t="s">
        <v>2155</v>
      </c>
      <c r="Z1989" s="22" t="str">
        <f t="shared" si="488"/>
        <v/>
      </c>
      <c r="AA1989" s="22" t="str">
        <f t="shared" si="489"/>
        <v/>
      </c>
      <c r="AB1989" s="1">
        <f t="shared" si="490"/>
        <v>1945</v>
      </c>
      <c r="AC1989" t="str">
        <f t="shared" si="491"/>
        <v>ITM_MULTDOT</v>
      </c>
      <c r="AD1989" s="125" t="str">
        <f>IF(ISNA(VLOOKUP(AA1989,'XEQM Shortlist'!J:J,1,0)),"//","")</f>
        <v/>
      </c>
      <c r="AF1989" s="88" t="str">
        <f t="shared" si="492"/>
        <v/>
      </c>
      <c r="AG1989" t="b">
        <f t="shared" si="493"/>
        <v>1</v>
      </c>
    </row>
    <row r="1990" spans="1:33">
      <c r="A1990" s="45">
        <f t="shared" si="486"/>
        <v>1990</v>
      </c>
      <c r="B1990" s="44">
        <f t="shared" si="487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3" t="s">
        <v>1742</v>
      </c>
      <c r="Q1990" s="13"/>
      <c r="R1990"/>
      <c r="S1990" t="str">
        <f t="shared" si="484"/>
        <v/>
      </c>
      <c r="T1990" s="41" t="str">
        <f>IF(ISNA(VLOOKUP(P1990,'NEW XEQM.c'!E:F,2,0)),"--","PRESENT")</f>
        <v>PRESENT</v>
      </c>
      <c r="U1990"/>
      <c r="V1990">
        <f t="shared" si="485"/>
        <v>612</v>
      </c>
      <c r="W1990" s="75" t="s">
        <v>2594</v>
      </c>
      <c r="X1990" s="54" t="s">
        <v>2500</v>
      </c>
      <c r="Y1990" s="54" t="s">
        <v>2155</v>
      </c>
      <c r="Z1990" s="22" t="str">
        <f t="shared" si="488"/>
        <v>"POLAR"</v>
      </c>
      <c r="AA1990" s="22" t="str">
        <f t="shared" si="489"/>
        <v>POLAR</v>
      </c>
      <c r="AB1990" s="1">
        <f t="shared" si="490"/>
        <v>1946</v>
      </c>
      <c r="AC1990" t="str">
        <f t="shared" si="491"/>
        <v>ITM_POLAR</v>
      </c>
      <c r="AD1990" s="125" t="str">
        <f>IF(ISNA(VLOOKUP(AA1990,'XEQM Shortlist'!J:J,1,0)),"//","")</f>
        <v/>
      </c>
      <c r="AF1990" s="88" t="str">
        <f t="shared" si="492"/>
        <v>POLAR</v>
      </c>
      <c r="AG1990" t="b">
        <f t="shared" si="493"/>
        <v>1</v>
      </c>
    </row>
    <row r="1991" spans="1:33">
      <c r="A1991" s="45">
        <f t="shared" si="486"/>
        <v>1991</v>
      </c>
      <c r="B1991" s="44">
        <f t="shared" si="487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6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3" t="s">
        <v>1768</v>
      </c>
      <c r="Q1991" s="13"/>
      <c r="R1991"/>
      <c r="S1991" t="str">
        <f t="shared" si="484"/>
        <v/>
      </c>
      <c r="T1991" s="41" t="str">
        <f>IF(ISNA(VLOOKUP(P1991,'NEW XEQM.c'!E:F,2,0)),"--","PRESENT")</f>
        <v>PRESENT</v>
      </c>
      <c r="U1991"/>
      <c r="V1991">
        <f t="shared" si="485"/>
        <v>612</v>
      </c>
      <c r="W1991" s="75" t="s">
        <v>2594</v>
      </c>
      <c r="X1991" s="54" t="s">
        <v>2155</v>
      </c>
      <c r="Y1991" s="54" t="s">
        <v>2155</v>
      </c>
      <c r="Z1991" s="22" t="str">
        <f t="shared" si="488"/>
        <v/>
      </c>
      <c r="AA1991" s="22" t="str">
        <f t="shared" si="489"/>
        <v/>
      </c>
      <c r="AB1991" s="1">
        <f t="shared" si="490"/>
        <v>1947</v>
      </c>
      <c r="AC1991" t="str">
        <f t="shared" si="491"/>
        <v>ITM_RDXCOM</v>
      </c>
      <c r="AD1991" s="125" t="str">
        <f>IF(ISNA(VLOOKUP(AA1991,'XEQM Shortlist'!J:J,1,0)),"//","")</f>
        <v/>
      </c>
      <c r="AF1991" s="88" t="str">
        <f t="shared" si="492"/>
        <v/>
      </c>
      <c r="AG1991" t="b">
        <f t="shared" si="493"/>
        <v>1</v>
      </c>
    </row>
    <row r="1992" spans="1:33">
      <c r="A1992" s="45">
        <f t="shared" si="486"/>
        <v>1992</v>
      </c>
      <c r="B1992" s="44">
        <f t="shared" si="487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3" t="s">
        <v>1769</v>
      </c>
      <c r="Q1992" s="13"/>
      <c r="R1992"/>
      <c r="S1992" t="str">
        <f t="shared" si="484"/>
        <v/>
      </c>
      <c r="T1992" s="41" t="str">
        <f>IF(ISNA(VLOOKUP(P1992,'NEW XEQM.c'!E:F,2,0)),"--","PRESENT")</f>
        <v>PRESENT</v>
      </c>
      <c r="U1992"/>
      <c r="V1992">
        <f t="shared" si="485"/>
        <v>612</v>
      </c>
      <c r="W1992" s="75" t="s">
        <v>2594</v>
      </c>
      <c r="X1992" s="54" t="s">
        <v>2155</v>
      </c>
      <c r="Y1992" s="54" t="s">
        <v>2155</v>
      </c>
      <c r="Z1992" s="22" t="str">
        <f t="shared" si="488"/>
        <v/>
      </c>
      <c r="AA1992" s="22" t="str">
        <f t="shared" si="489"/>
        <v/>
      </c>
      <c r="AB1992" s="1">
        <f t="shared" si="490"/>
        <v>1948</v>
      </c>
      <c r="AC1992" t="str">
        <f t="shared" si="491"/>
        <v>ITM_RDXPER</v>
      </c>
      <c r="AD1992" s="125" t="str">
        <f>IF(ISNA(VLOOKUP(AA1992,'XEQM Shortlist'!J:J,1,0)),"//","")</f>
        <v/>
      </c>
      <c r="AF1992" s="88" t="str">
        <f t="shared" si="492"/>
        <v/>
      </c>
      <c r="AG1992" t="b">
        <f t="shared" si="493"/>
        <v>1</v>
      </c>
    </row>
    <row r="1993" spans="1:33">
      <c r="A1993" s="45">
        <f t="shared" si="486"/>
        <v>1993</v>
      </c>
      <c r="B1993" s="44">
        <f t="shared" si="487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3" t="s">
        <v>1774</v>
      </c>
      <c r="Q1993" s="13"/>
      <c r="R1993"/>
      <c r="S1993" t="str">
        <f t="shared" si="484"/>
        <v/>
      </c>
      <c r="T1993" s="41" t="str">
        <f>IF(ISNA(VLOOKUP(P1993,'NEW XEQM.c'!E:F,2,0)),"--","PRESENT")</f>
        <v>PRESENT</v>
      </c>
      <c r="U1993"/>
      <c r="V1993">
        <f t="shared" si="485"/>
        <v>613</v>
      </c>
      <c r="W1993" s="75" t="s">
        <v>2594</v>
      </c>
      <c r="X1993" s="54" t="s">
        <v>2500</v>
      </c>
      <c r="Y1993" s="54" t="s">
        <v>2155</v>
      </c>
      <c r="Z1993" s="22" t="str">
        <f t="shared" si="488"/>
        <v>"RECT"</v>
      </c>
      <c r="AA1993" s="22" t="str">
        <f t="shared" si="489"/>
        <v>RECT</v>
      </c>
      <c r="AB1993" s="1">
        <f t="shared" si="490"/>
        <v>1949</v>
      </c>
      <c r="AC1993" t="str">
        <f t="shared" si="491"/>
        <v>ITM_RECT</v>
      </c>
      <c r="AD1993" s="125" t="str">
        <f>IF(ISNA(VLOOKUP(AA1993,'XEQM Shortlist'!J:J,1,0)),"//","")</f>
        <v/>
      </c>
      <c r="AF1993" s="88" t="str">
        <f t="shared" si="492"/>
        <v>RECT</v>
      </c>
      <c r="AG1993" t="b">
        <f t="shared" si="493"/>
        <v>1</v>
      </c>
    </row>
    <row r="1994" spans="1:33">
      <c r="A1994" s="45">
        <f t="shared" si="486"/>
        <v>1994</v>
      </c>
      <c r="B1994" s="44">
        <f t="shared" si="487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6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3" t="s">
        <v>2407</v>
      </c>
      <c r="Q1994" s="13"/>
      <c r="R1994"/>
      <c r="S1994" t="str">
        <f t="shared" si="484"/>
        <v/>
      </c>
      <c r="T1994" s="41" t="str">
        <f>IF(ISNA(VLOOKUP(P1994,'NEW XEQM.c'!E:F,2,0)),"--","PRESENT")</f>
        <v>PRESENT</v>
      </c>
      <c r="U1994"/>
      <c r="V1994">
        <f t="shared" si="485"/>
        <v>613</v>
      </c>
      <c r="W1994" s="75" t="s">
        <v>2594</v>
      </c>
      <c r="X1994" s="54" t="s">
        <v>2155</v>
      </c>
      <c r="Y1994" s="54" t="s">
        <v>2155</v>
      </c>
      <c r="Z1994" s="22" t="str">
        <f t="shared" si="488"/>
        <v/>
      </c>
      <c r="AA1994" s="22" t="str">
        <f t="shared" si="489"/>
        <v/>
      </c>
      <c r="AB1994" s="1">
        <f t="shared" si="490"/>
        <v>1950</v>
      </c>
      <c r="AC1994" t="str">
        <f t="shared" si="491"/>
        <v>ITM_SCIOVR</v>
      </c>
      <c r="AD1994" s="125" t="str">
        <f>IF(ISNA(VLOOKUP(AA1994,'XEQM Shortlist'!J:J,1,0)),"//","")</f>
        <v/>
      </c>
      <c r="AF1994" s="88" t="str">
        <f t="shared" si="492"/>
        <v/>
      </c>
      <c r="AG1994" t="b">
        <f t="shared" si="493"/>
        <v>1</v>
      </c>
    </row>
    <row r="1995" spans="1:33">
      <c r="A1995" s="45">
        <f t="shared" si="486"/>
        <v>1995</v>
      </c>
      <c r="B1995" s="44">
        <f t="shared" si="487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6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3" t="s">
        <v>2408</v>
      </c>
      <c r="Q1995" s="13"/>
      <c r="R1995"/>
      <c r="S1995" t="str">
        <f t="shared" si="484"/>
        <v/>
      </c>
      <c r="T1995" s="41" t="str">
        <f>IF(ISNA(VLOOKUP(P1995,'NEW XEQM.c'!E:F,2,0)),"--","PRESENT")</f>
        <v>PRESENT</v>
      </c>
      <c r="U1995"/>
      <c r="V1995">
        <f t="shared" si="485"/>
        <v>613</v>
      </c>
      <c r="W1995" s="75" t="s">
        <v>2594</v>
      </c>
      <c r="X1995" s="54" t="s">
        <v>2155</v>
      </c>
      <c r="Y1995" s="54" t="s">
        <v>2155</v>
      </c>
      <c r="Z1995" s="22" t="str">
        <f t="shared" si="488"/>
        <v/>
      </c>
      <c r="AA1995" s="22" t="str">
        <f t="shared" si="489"/>
        <v/>
      </c>
      <c r="AB1995" s="1">
        <f t="shared" si="490"/>
        <v>1951</v>
      </c>
      <c r="AC1995" t="str">
        <f t="shared" si="491"/>
        <v>ITM_ENGOVR</v>
      </c>
      <c r="AD1995" s="125" t="str">
        <f>IF(ISNA(VLOOKUP(AA1995,'XEQM Shortlist'!J:J,1,0)),"//","")</f>
        <v/>
      </c>
      <c r="AF1995" s="88" t="str">
        <f t="shared" si="492"/>
        <v/>
      </c>
      <c r="AG1995" t="b">
        <f t="shared" si="493"/>
        <v>1</v>
      </c>
    </row>
    <row r="1996" spans="1:33">
      <c r="A1996" s="45">
        <f t="shared" si="486"/>
        <v>1996</v>
      </c>
      <c r="B1996" s="44">
        <f t="shared" si="487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6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3" t="s">
        <v>2516</v>
      </c>
      <c r="Q1996" s="13"/>
      <c r="R1996"/>
      <c r="S1996" t="str">
        <f t="shared" si="484"/>
        <v>NOT EQUAL</v>
      </c>
      <c r="T1996" s="41" t="str">
        <f>IF(ISNA(VLOOKUP(P1996,'NEW XEQM.c'!E:F,2,0)),"--","PRESENT")</f>
        <v>--</v>
      </c>
      <c r="U1996"/>
      <c r="V1996">
        <f t="shared" si="485"/>
        <v>613</v>
      </c>
      <c r="W1996" s="75" t="s">
        <v>2610</v>
      </c>
      <c r="X1996" s="54" t="s">
        <v>2155</v>
      </c>
      <c r="Y1996" s="54" t="s">
        <v>2155</v>
      </c>
      <c r="Z1996" s="22" t="str">
        <f t="shared" si="488"/>
        <v/>
      </c>
      <c r="AA1996" s="22" t="str">
        <f t="shared" si="489"/>
        <v/>
      </c>
      <c r="AB1996" s="1">
        <f t="shared" si="490"/>
        <v>1952</v>
      </c>
      <c r="AC1996" t="str">
        <f t="shared" si="491"/>
        <v>ITM_T_LEFT_ARROW</v>
      </c>
      <c r="AD1996" s="125" t="str">
        <f>IF(ISNA(VLOOKUP(AA1996,'XEQM Shortlist'!J:J,1,0)),"//","")</f>
        <v/>
      </c>
      <c r="AF1996" s="88" t="str">
        <f t="shared" si="492"/>
        <v/>
      </c>
      <c r="AG1996" t="b">
        <f t="shared" si="493"/>
        <v>1</v>
      </c>
    </row>
    <row r="1997" spans="1:33">
      <c r="A1997" s="45">
        <f t="shared" si="486"/>
        <v>1997</v>
      </c>
      <c r="B1997" s="44">
        <f t="shared" si="487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6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3" t="s">
        <v>2517</v>
      </c>
      <c r="Q1997" s="13"/>
      <c r="R1997"/>
      <c r="S1997" t="str">
        <f t="shared" si="484"/>
        <v>NOT EQUAL</v>
      </c>
      <c r="T1997" s="41" t="str">
        <f>IF(ISNA(VLOOKUP(P1997,'NEW XEQM.c'!E:F,2,0)),"--","PRESENT")</f>
        <v>--</v>
      </c>
      <c r="U1997"/>
      <c r="V1997">
        <f t="shared" si="485"/>
        <v>613</v>
      </c>
      <c r="W1997" s="75" t="s">
        <v>2610</v>
      </c>
      <c r="X1997" s="54" t="s">
        <v>2155</v>
      </c>
      <c r="Y1997" s="54" t="s">
        <v>2155</v>
      </c>
      <c r="Z1997" s="22" t="str">
        <f t="shared" si="488"/>
        <v/>
      </c>
      <c r="AA1997" s="22" t="str">
        <f t="shared" si="489"/>
        <v/>
      </c>
      <c r="AB1997" s="1">
        <f t="shared" si="490"/>
        <v>1953</v>
      </c>
      <c r="AC1997" t="str">
        <f t="shared" si="491"/>
        <v>ITM_T_RIGHT_ARROW</v>
      </c>
      <c r="AD1997" s="125" t="str">
        <f>IF(ISNA(VLOOKUP(AA1997,'XEQM Shortlist'!J:J,1,0)),"//","")</f>
        <v/>
      </c>
      <c r="AF1997" s="88" t="str">
        <f t="shared" si="492"/>
        <v/>
      </c>
      <c r="AG1997" t="b">
        <f t="shared" si="493"/>
        <v>1</v>
      </c>
    </row>
    <row r="1998" spans="1:33">
      <c r="A1998" s="45">
        <f t="shared" si="486"/>
        <v>1998</v>
      </c>
      <c r="B1998" s="44">
        <f t="shared" si="487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6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3" t="s">
        <v>2534</v>
      </c>
      <c r="Q1998" s="13"/>
      <c r="R1998"/>
      <c r="S1998" t="str">
        <f t="shared" si="484"/>
        <v>NOT EQUAL</v>
      </c>
      <c r="T1998" s="41" t="str">
        <f>IF(ISNA(VLOOKUP(P1998,'NEW XEQM.c'!E:F,2,0)),"--","PRESENT")</f>
        <v>--</v>
      </c>
      <c r="U1998"/>
      <c r="V1998">
        <f t="shared" si="485"/>
        <v>613</v>
      </c>
      <c r="W1998" s="75" t="s">
        <v>2610</v>
      </c>
      <c r="X1998" s="54" t="s">
        <v>2155</v>
      </c>
      <c r="Y1998" s="54" t="s">
        <v>2155</v>
      </c>
      <c r="Z1998" s="22" t="str">
        <f t="shared" si="488"/>
        <v/>
      </c>
      <c r="AA1998" s="22" t="str">
        <f t="shared" si="489"/>
        <v/>
      </c>
      <c r="AB1998" s="1">
        <f t="shared" si="490"/>
        <v>1954</v>
      </c>
      <c r="AC1998" t="str">
        <f t="shared" si="491"/>
        <v>ITM_T_LLEFT_ARROW</v>
      </c>
      <c r="AD1998" s="125" t="str">
        <f>IF(ISNA(VLOOKUP(AA1998,'XEQM Shortlist'!J:J,1,0)),"//","")</f>
        <v/>
      </c>
      <c r="AF1998" s="88" t="str">
        <f t="shared" si="492"/>
        <v/>
      </c>
      <c r="AG1998" t="b">
        <f t="shared" si="493"/>
        <v>1</v>
      </c>
    </row>
    <row r="1999" spans="1:33">
      <c r="A1999" s="45">
        <f t="shared" si="486"/>
        <v>1999</v>
      </c>
      <c r="B1999" s="44">
        <f t="shared" si="487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6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3" t="s">
        <v>2535</v>
      </c>
      <c r="Q1999" s="13"/>
      <c r="R1999"/>
      <c r="S1999" t="str">
        <f t="shared" si="484"/>
        <v>NOT EQUAL</v>
      </c>
      <c r="T1999" s="41" t="str">
        <f>IF(ISNA(VLOOKUP(P1999,'NEW XEQM.c'!E:F,2,0)),"--","PRESENT")</f>
        <v>--</v>
      </c>
      <c r="U1999"/>
      <c r="V1999">
        <f t="shared" si="485"/>
        <v>613</v>
      </c>
      <c r="W1999" s="75" t="s">
        <v>2610</v>
      </c>
      <c r="X1999" s="54" t="s">
        <v>2155</v>
      </c>
      <c r="Y1999" s="54" t="s">
        <v>2155</v>
      </c>
      <c r="Z1999" s="22" t="str">
        <f t="shared" si="488"/>
        <v/>
      </c>
      <c r="AA1999" s="22" t="str">
        <f t="shared" si="489"/>
        <v/>
      </c>
      <c r="AB1999" s="1">
        <f t="shared" si="490"/>
        <v>1955</v>
      </c>
      <c r="AC1999" t="str">
        <f t="shared" si="491"/>
        <v>ITM_T_RRIGHT_ARROW</v>
      </c>
      <c r="AD1999" s="125" t="str">
        <f>IF(ISNA(VLOOKUP(AA1999,'XEQM Shortlist'!J:J,1,0)),"//","")</f>
        <v/>
      </c>
      <c r="AF1999" s="88" t="str">
        <f t="shared" si="492"/>
        <v/>
      </c>
      <c r="AG1999" t="b">
        <f t="shared" si="493"/>
        <v>1</v>
      </c>
    </row>
    <row r="2000" spans="1:33">
      <c r="A2000" s="45">
        <f t="shared" si="486"/>
        <v>2000</v>
      </c>
      <c r="B2000" s="44">
        <f t="shared" si="487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6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3" t="s">
        <v>2533</v>
      </c>
      <c r="Q2000" s="13"/>
      <c r="R2000"/>
      <c r="S2000" t="str">
        <f t="shared" si="484"/>
        <v/>
      </c>
      <c r="T2000" s="41" t="str">
        <f>IF(ISNA(VLOOKUP(P2000,'NEW XEQM.c'!E:F,2,0)),"--","PRESENT")</f>
        <v>--</v>
      </c>
      <c r="U2000"/>
      <c r="V2000">
        <f t="shared" si="485"/>
        <v>613</v>
      </c>
      <c r="W2000" s="75" t="s">
        <v>2610</v>
      </c>
      <c r="X2000" s="54" t="s">
        <v>2155</v>
      </c>
      <c r="Y2000" s="54" t="s">
        <v>2155</v>
      </c>
      <c r="Z2000" s="22" t="str">
        <f t="shared" si="488"/>
        <v/>
      </c>
      <c r="AA2000" s="22" t="str">
        <f t="shared" si="489"/>
        <v/>
      </c>
      <c r="AB2000" s="1">
        <f t="shared" si="490"/>
        <v>1956</v>
      </c>
      <c r="AC2000" t="str">
        <f t="shared" si="491"/>
        <v>ITM_XNEW</v>
      </c>
      <c r="AD2000" s="125" t="str">
        <f>IF(ISNA(VLOOKUP(AA2000,'XEQM Shortlist'!J:J,1,0)),"//","")</f>
        <v/>
      </c>
      <c r="AF2000" s="88" t="str">
        <f t="shared" si="492"/>
        <v/>
      </c>
      <c r="AG2000" t="b">
        <f t="shared" si="493"/>
        <v>1</v>
      </c>
    </row>
    <row r="2001" spans="1:33">
      <c r="A2001" s="45">
        <f t="shared" si="486"/>
        <v>2001</v>
      </c>
      <c r="B2001" s="44">
        <f t="shared" si="487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6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3" t="s">
        <v>2527</v>
      </c>
      <c r="Q2001" s="13"/>
      <c r="R2001"/>
      <c r="S2001" t="str">
        <f t="shared" si="484"/>
        <v/>
      </c>
      <c r="T2001" s="41" t="str">
        <f>IF(ISNA(VLOOKUP(P2001,'NEW XEQM.c'!E:F,2,0)),"--","PRESENT")</f>
        <v>--</v>
      </c>
      <c r="U2001"/>
      <c r="V2001">
        <f t="shared" si="485"/>
        <v>614</v>
      </c>
      <c r="W2001" s="75" t="s">
        <v>2610</v>
      </c>
      <c r="X2001" s="54" t="s">
        <v>2155</v>
      </c>
      <c r="Y2001" s="54" t="s">
        <v>2155</v>
      </c>
      <c r="Z2001" s="22" t="str">
        <f t="shared" si="488"/>
        <v>"X.EDIT"</v>
      </c>
      <c r="AA2001" s="22" t="str">
        <f t="shared" si="489"/>
        <v>X.EDIT</v>
      </c>
      <c r="AB2001" s="1">
        <f t="shared" si="490"/>
        <v>1957</v>
      </c>
      <c r="AC2001" t="str">
        <f t="shared" si="491"/>
        <v>ITM_XEDIT</v>
      </c>
      <c r="AD2001" s="125" t="str">
        <f>IF(ISNA(VLOOKUP(AA2001,'XEQM Shortlist'!J:J,1,0)),"//","")</f>
        <v>//</v>
      </c>
      <c r="AF2001" s="88" t="str">
        <f t="shared" si="492"/>
        <v>X.EDIT</v>
      </c>
      <c r="AG2001" t="b">
        <f t="shared" si="493"/>
        <v>1</v>
      </c>
    </row>
    <row r="2002" spans="1:33">
      <c r="A2002" s="45">
        <f t="shared" si="486"/>
        <v>2002</v>
      </c>
      <c r="B2002" s="44">
        <f t="shared" si="487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6" t="s">
        <v>5037</v>
      </c>
      <c r="Q2002" s="13"/>
      <c r="R2002"/>
      <c r="S2002" t="str">
        <f t="shared" si="484"/>
        <v>NOT EQUAL</v>
      </c>
      <c r="T2002" s="41" t="str">
        <f>IF(ISNA(VLOOKUP(P2002,'NEW XEQM.c'!E:F,2,0)),"--","PRESENT")</f>
        <v>--</v>
      </c>
      <c r="U2002"/>
      <c r="V2002">
        <f t="shared" si="485"/>
        <v>614</v>
      </c>
      <c r="W2002" s="75" t="s">
        <v>2155</v>
      </c>
      <c r="X2002" s="54" t="s">
        <v>2155</v>
      </c>
      <c r="Y2002" s="54" t="s">
        <v>2155</v>
      </c>
      <c r="Z2002" s="22" t="str">
        <f t="shared" si="488"/>
        <v/>
      </c>
      <c r="AA2002" s="22" t="str">
        <f t="shared" si="489"/>
        <v/>
      </c>
      <c r="AB2002" s="1">
        <f t="shared" si="490"/>
        <v>1958</v>
      </c>
      <c r="AC2002" t="str">
        <f t="shared" si="491"/>
        <v>ITM_OCT</v>
      </c>
      <c r="AD2002" s="125" t="str">
        <f>IF(ISNA(VLOOKUP(AA2002,'XEQM Shortlist'!J:J,1,0)),"//","")</f>
        <v/>
      </c>
      <c r="AF2002" s="88" t="str">
        <f t="shared" si="492"/>
        <v/>
      </c>
      <c r="AG2002" t="b">
        <f t="shared" si="493"/>
        <v>1</v>
      </c>
    </row>
    <row r="2003" spans="1:33">
      <c r="A2003" s="45">
        <f t="shared" si="486"/>
        <v>2003</v>
      </c>
      <c r="B2003" s="44">
        <f t="shared" si="487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6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3" t="s">
        <v>5384</v>
      </c>
      <c r="Q2003" s="13"/>
      <c r="R2003"/>
      <c r="S2003" t="str">
        <f t="shared" si="484"/>
        <v/>
      </c>
      <c r="T2003" s="41" t="str">
        <f>IF(ISNA(VLOOKUP(P2003,'NEW XEQM.c'!E:F,2,0)),"--","PRESENT")</f>
        <v>--</v>
      </c>
      <c r="U2003"/>
      <c r="V2003">
        <f t="shared" si="485"/>
        <v>614</v>
      </c>
      <c r="W2003" s="75" t="s">
        <v>2595</v>
      </c>
      <c r="X2003" s="54" t="s">
        <v>2155</v>
      </c>
      <c r="Y2003" s="54" t="s">
        <v>2155</v>
      </c>
      <c r="Z2003" s="22" t="str">
        <f t="shared" si="488"/>
        <v/>
      </c>
      <c r="AA2003" s="22" t="str">
        <f t="shared" si="489"/>
        <v/>
      </c>
      <c r="AB2003" s="1">
        <f t="shared" si="490"/>
        <v>1959</v>
      </c>
      <c r="AC2003" t="str">
        <f t="shared" si="491"/>
        <v>ITM_USER_C47</v>
      </c>
      <c r="AD2003" s="125" t="str">
        <f>IF(ISNA(VLOOKUP(AA2003,'XEQM Shortlist'!J:J,1,0)),"//","")</f>
        <v/>
      </c>
      <c r="AF2003" s="88" t="str">
        <f t="shared" si="492"/>
        <v/>
      </c>
      <c r="AG2003" t="b">
        <f t="shared" si="493"/>
        <v>1</v>
      </c>
    </row>
    <row r="2004" spans="1:33">
      <c r="A2004" s="45">
        <f t="shared" si="486"/>
        <v>2004</v>
      </c>
      <c r="B2004" s="44">
        <f t="shared" si="487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6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3" t="s">
        <v>5382</v>
      </c>
      <c r="Q2004" s="13"/>
      <c r="R2004"/>
      <c r="S2004" t="str">
        <f t="shared" si="484"/>
        <v/>
      </c>
      <c r="T2004" s="41" t="str">
        <f>IF(ISNA(VLOOKUP(P2004,'NEW XEQM.c'!E:F,2,0)),"--","PRESENT")</f>
        <v>--</v>
      </c>
      <c r="U2004"/>
      <c r="V2004">
        <f t="shared" si="485"/>
        <v>614</v>
      </c>
      <c r="W2004" s="75" t="s">
        <v>2595</v>
      </c>
      <c r="X2004" s="54" t="s">
        <v>2155</v>
      </c>
      <c r="Y2004" s="54" t="s">
        <v>2155</v>
      </c>
      <c r="Z2004" s="22" t="str">
        <f t="shared" si="488"/>
        <v/>
      </c>
      <c r="AA2004" s="22" t="str">
        <f t="shared" si="489"/>
        <v/>
      </c>
      <c r="AB2004" s="1">
        <f t="shared" si="490"/>
        <v>1960</v>
      </c>
      <c r="AC2004" t="str">
        <f t="shared" si="491"/>
        <v>ITM_USER_V47</v>
      </c>
      <c r="AD2004" s="125" t="str">
        <f>IF(ISNA(VLOOKUP(AA2004,'XEQM Shortlist'!J:J,1,0)),"//","")</f>
        <v/>
      </c>
      <c r="AF2004" s="88" t="str">
        <f t="shared" si="492"/>
        <v/>
      </c>
      <c r="AG2004" t="b">
        <f t="shared" si="493"/>
        <v>1</v>
      </c>
    </row>
    <row r="2005" spans="1:33">
      <c r="A2005" s="45">
        <f t="shared" si="486"/>
        <v>2005</v>
      </c>
      <c r="B2005" s="44">
        <f t="shared" si="487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6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3" t="s">
        <v>5403</v>
      </c>
      <c r="Q2005" s="13"/>
      <c r="R2005"/>
      <c r="S2005" t="str">
        <f t="shared" si="484"/>
        <v/>
      </c>
      <c r="T2005" s="41" t="str">
        <f>IF(ISNA(VLOOKUP(P2005,'NEW XEQM.c'!E:F,2,0)),"--","PRESENT")</f>
        <v>--</v>
      </c>
      <c r="U2005"/>
      <c r="V2005">
        <f t="shared" si="485"/>
        <v>614</v>
      </c>
      <c r="W2005" s="75" t="s">
        <v>2595</v>
      </c>
      <c r="X2005" s="54" t="s">
        <v>2155</v>
      </c>
      <c r="Y2005" s="54" t="s">
        <v>2155</v>
      </c>
      <c r="Z2005" s="22" t="str">
        <f t="shared" si="488"/>
        <v/>
      </c>
      <c r="AA2005" s="22" t="str">
        <f t="shared" si="489"/>
        <v/>
      </c>
      <c r="AB2005" s="1">
        <f t="shared" si="490"/>
        <v>1961</v>
      </c>
      <c r="AC2005" t="str">
        <f t="shared" si="491"/>
        <v>ITM_USER_D47</v>
      </c>
      <c r="AD2005" s="125" t="str">
        <f>IF(ISNA(VLOOKUP(AA2005,'XEQM Shortlist'!J:J,1,0)),"//","")</f>
        <v/>
      </c>
      <c r="AF2005" s="88" t="str">
        <f t="shared" si="492"/>
        <v/>
      </c>
      <c r="AG2005" t="b">
        <f t="shared" si="493"/>
        <v>1</v>
      </c>
    </row>
    <row r="2006" spans="1:33">
      <c r="A2006" s="45">
        <f t="shared" si="486"/>
        <v>2006</v>
      </c>
      <c r="B2006" s="44">
        <f t="shared" si="487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6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3" t="s">
        <v>5383</v>
      </c>
      <c r="Q2006" s="13"/>
      <c r="R2006"/>
      <c r="S2006" t="str">
        <f t="shared" si="484"/>
        <v/>
      </c>
      <c r="T2006" s="41" t="str">
        <f>IF(ISNA(VLOOKUP(P2006,'NEW XEQM.c'!E:F,2,0)),"--","PRESENT")</f>
        <v>--</v>
      </c>
      <c r="U2006"/>
      <c r="V2006">
        <f t="shared" si="485"/>
        <v>614</v>
      </c>
      <c r="W2006" s="75" t="s">
        <v>2595</v>
      </c>
      <c r="X2006" s="54" t="s">
        <v>2155</v>
      </c>
      <c r="Y2006" s="54" t="s">
        <v>2155</v>
      </c>
      <c r="Z2006" s="22" t="str">
        <f t="shared" si="488"/>
        <v/>
      </c>
      <c r="AA2006" s="22" t="str">
        <f t="shared" si="489"/>
        <v/>
      </c>
      <c r="AB2006" s="1">
        <f t="shared" si="490"/>
        <v>1962</v>
      </c>
      <c r="AC2006" t="str">
        <f t="shared" si="491"/>
        <v>ITM_USER_N47</v>
      </c>
      <c r="AD2006" s="125" t="str">
        <f>IF(ISNA(VLOOKUP(AA2006,'XEQM Shortlist'!J:J,1,0)),"//","")</f>
        <v/>
      </c>
      <c r="AF2006" s="88" t="str">
        <f t="shared" si="492"/>
        <v/>
      </c>
      <c r="AG2006" t="b">
        <f t="shared" si="493"/>
        <v>1</v>
      </c>
    </row>
    <row r="2007" spans="1:33">
      <c r="A2007" s="45">
        <f t="shared" si="486"/>
        <v>2007</v>
      </c>
      <c r="B2007" s="44">
        <f t="shared" si="487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6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3" t="s">
        <v>5404</v>
      </c>
      <c r="Q2007" s="13"/>
      <c r="R2007"/>
      <c r="S2007" t="str">
        <f t="shared" si="484"/>
        <v/>
      </c>
      <c r="T2007" s="41" t="str">
        <f>IF(ISNA(VLOOKUP(P2007,'NEW XEQM.c'!E:F,2,0)),"--","PRESENT")</f>
        <v>--</v>
      </c>
      <c r="U2007"/>
      <c r="V2007">
        <f t="shared" si="485"/>
        <v>614</v>
      </c>
      <c r="W2007" s="75" t="s">
        <v>2595</v>
      </c>
      <c r="X2007" s="54" t="s">
        <v>2155</v>
      </c>
      <c r="Y2007" s="54" t="s">
        <v>2155</v>
      </c>
      <c r="Z2007" s="22" t="str">
        <f t="shared" si="488"/>
        <v/>
      </c>
      <c r="AA2007" s="22" t="str">
        <f t="shared" si="489"/>
        <v/>
      </c>
      <c r="AB2007" s="1">
        <f t="shared" si="490"/>
        <v>1963</v>
      </c>
      <c r="AC2007" t="str">
        <f t="shared" si="491"/>
        <v>ITM_USER_E47</v>
      </c>
      <c r="AD2007" s="125" t="str">
        <f>IF(ISNA(VLOOKUP(AA2007,'XEQM Shortlist'!J:J,1,0)),"//","")</f>
        <v/>
      </c>
      <c r="AF2007" s="88" t="str">
        <f t="shared" si="492"/>
        <v/>
      </c>
      <c r="AG2007" t="b">
        <f t="shared" si="493"/>
        <v>1</v>
      </c>
    </row>
    <row r="2008" spans="1:33">
      <c r="A2008" s="45">
        <f t="shared" ref="A2008" si="494">IF(B2008=INT(B2008),ROW(),"")</f>
        <v>2008</v>
      </c>
      <c r="B2008" s="44">
        <f t="shared" ref="B2008" si="495">IF(AND(MID(C2008,2,1)&lt;&gt;"/",MID(C2008,1,1)="/"),INT(B2007)+1,B2007+0.01)</f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6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3" t="s">
        <v>5402</v>
      </c>
      <c r="Q2008" s="13"/>
      <c r="R2008"/>
      <c r="S2008" t="str">
        <f t="shared" ref="S2008" si="496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97">IF(AA2008&lt;&gt;"",V2007+1,V2007)</f>
        <v>614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498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0">B2008</f>
        <v>1964</v>
      </c>
      <c r="AC2008" t="str">
        <f t="shared" ref="AC2008" si="501">P2008</f>
        <v>ITM_USER_C43</v>
      </c>
      <c r="AD2008" s="125" t="str">
        <f>IF(ISNA(VLOOKUP(AA2008,'XEQM Shortlist'!J:J,1,0)),"//","")</f>
        <v/>
      </c>
      <c r="AF2008" s="88" t="str">
        <f t="shared" ref="AF2008" si="5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3">AA2008=AF2008</f>
        <v>1</v>
      </c>
    </row>
    <row r="2009" spans="1:33">
      <c r="A2009" s="45">
        <f t="shared" si="486"/>
        <v>2009</v>
      </c>
      <c r="B2009" s="44">
        <f t="shared" si="487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6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3" t="s">
        <v>2451</v>
      </c>
      <c r="Q2009" s="13"/>
      <c r="R2009"/>
      <c r="S2009" t="str">
        <f t="shared" si="484"/>
        <v/>
      </c>
      <c r="T2009" s="41" t="str">
        <f>IF(ISNA(VLOOKUP(P2009,'NEW XEQM.c'!E:F,2,0)),"--","PRESENT")</f>
        <v>--</v>
      </c>
      <c r="U2009"/>
      <c r="V2009">
        <f t="shared" si="485"/>
        <v>615</v>
      </c>
      <c r="W2009" s="75" t="s">
        <v>2565</v>
      </c>
      <c r="X2009" s="54" t="s">
        <v>2155</v>
      </c>
      <c r="Y2009" s="54" t="s">
        <v>2155</v>
      </c>
      <c r="Z2009" s="22" t="str">
        <f t="shared" si="488"/>
        <v>"XEQM01"</v>
      </c>
      <c r="AA2009" s="22" t="str">
        <f t="shared" si="489"/>
        <v>XEQM01</v>
      </c>
      <c r="AB2009" s="1">
        <f t="shared" si="490"/>
        <v>1965</v>
      </c>
      <c r="AC2009" t="str">
        <f t="shared" si="491"/>
        <v>ITM_X_P1</v>
      </c>
      <c r="AD2009" s="125" t="str">
        <f>IF(ISNA(VLOOKUP(AA2009,'XEQM Shortlist'!J:J,1,0)),"//","")</f>
        <v>//</v>
      </c>
      <c r="AF2009" s="88" t="str">
        <f t="shared" si="492"/>
        <v>XEQM01</v>
      </c>
      <c r="AG2009" t="b">
        <f t="shared" si="493"/>
        <v>1</v>
      </c>
    </row>
    <row r="2010" spans="1:33">
      <c r="A2010" s="45">
        <f t="shared" si="486"/>
        <v>2010</v>
      </c>
      <c r="B2010" s="44">
        <f t="shared" si="487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6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3" t="s">
        <v>2452</v>
      </c>
      <c r="Q2010" s="13"/>
      <c r="R2010"/>
      <c r="S2010" t="str">
        <f t="shared" si="484"/>
        <v/>
      </c>
      <c r="T2010" s="41" t="str">
        <f>IF(ISNA(VLOOKUP(P2010,'NEW XEQM.c'!E:F,2,0)),"--","PRESENT")</f>
        <v>--</v>
      </c>
      <c r="U2010"/>
      <c r="V2010">
        <f t="shared" si="485"/>
        <v>616</v>
      </c>
      <c r="W2010" s="75" t="s">
        <v>2565</v>
      </c>
      <c r="X2010" s="54" t="s">
        <v>2155</v>
      </c>
      <c r="Y2010" s="54" t="s">
        <v>2155</v>
      </c>
      <c r="Z2010" s="22" t="str">
        <f t="shared" si="488"/>
        <v>"XEQM02"</v>
      </c>
      <c r="AA2010" s="22" t="str">
        <f t="shared" si="489"/>
        <v>XEQM02</v>
      </c>
      <c r="AB2010" s="1">
        <f t="shared" si="490"/>
        <v>1966</v>
      </c>
      <c r="AC2010" t="str">
        <f t="shared" si="491"/>
        <v>ITM_X_P2</v>
      </c>
      <c r="AD2010" s="125" t="str">
        <f>IF(ISNA(VLOOKUP(AA2010,'XEQM Shortlist'!J:J,1,0)),"//","")</f>
        <v>//</v>
      </c>
      <c r="AF2010" s="88" t="str">
        <f t="shared" si="492"/>
        <v>XEQM02</v>
      </c>
      <c r="AG2010" t="b">
        <f t="shared" si="493"/>
        <v>1</v>
      </c>
    </row>
    <row r="2011" spans="1:33">
      <c r="A2011" s="45">
        <f t="shared" si="486"/>
        <v>2011</v>
      </c>
      <c r="B2011" s="44">
        <f t="shared" si="487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6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3" t="s">
        <v>2454</v>
      </c>
      <c r="Q2011" s="13"/>
      <c r="R2011"/>
      <c r="S2011" t="str">
        <f t="shared" si="484"/>
        <v/>
      </c>
      <c r="T2011" s="41" t="str">
        <f>IF(ISNA(VLOOKUP(P2011,'NEW XEQM.c'!E:F,2,0)),"--","PRESENT")</f>
        <v>--</v>
      </c>
      <c r="U2011"/>
      <c r="V2011">
        <f t="shared" si="485"/>
        <v>617</v>
      </c>
      <c r="W2011" s="75" t="s">
        <v>2565</v>
      </c>
      <c r="X2011" s="54" t="s">
        <v>2155</v>
      </c>
      <c r="Y2011" s="54" t="s">
        <v>2155</v>
      </c>
      <c r="Z2011" s="22" t="str">
        <f t="shared" si="488"/>
        <v>"XEQM03"</v>
      </c>
      <c r="AA2011" s="22" t="str">
        <f t="shared" si="489"/>
        <v>XEQM03</v>
      </c>
      <c r="AB2011" s="1">
        <f t="shared" si="490"/>
        <v>1967</v>
      </c>
      <c r="AC2011" t="str">
        <f t="shared" si="491"/>
        <v>ITM_X_P3</v>
      </c>
      <c r="AD2011" s="125" t="str">
        <f>IF(ISNA(VLOOKUP(AA2011,'XEQM Shortlist'!J:J,1,0)),"//","")</f>
        <v>//</v>
      </c>
      <c r="AF2011" s="88" t="str">
        <f t="shared" si="492"/>
        <v>XEQM03</v>
      </c>
      <c r="AG2011" t="b">
        <f t="shared" si="493"/>
        <v>1</v>
      </c>
    </row>
    <row r="2012" spans="1:33">
      <c r="A2012" s="45">
        <f t="shared" si="486"/>
        <v>2012</v>
      </c>
      <c r="B2012" s="44">
        <f t="shared" si="487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6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3" t="s">
        <v>2455</v>
      </c>
      <c r="Q2012" s="13"/>
      <c r="R2012"/>
      <c r="S2012" t="str">
        <f t="shared" si="484"/>
        <v/>
      </c>
      <c r="T2012" s="41" t="str">
        <f>IF(ISNA(VLOOKUP(P2012,'NEW XEQM.c'!E:F,2,0)),"--","PRESENT")</f>
        <v>--</v>
      </c>
      <c r="U2012"/>
      <c r="V2012">
        <f t="shared" si="485"/>
        <v>618</v>
      </c>
      <c r="W2012" s="75" t="s">
        <v>2565</v>
      </c>
      <c r="X2012" s="54" t="s">
        <v>2155</v>
      </c>
      <c r="Y2012" s="54" t="s">
        <v>2155</v>
      </c>
      <c r="Z2012" s="22" t="str">
        <f t="shared" si="488"/>
        <v>"XEQM04"</v>
      </c>
      <c r="AA2012" s="22" t="str">
        <f t="shared" si="489"/>
        <v>XEQM04</v>
      </c>
      <c r="AB2012" s="1">
        <f t="shared" si="490"/>
        <v>1968</v>
      </c>
      <c r="AC2012" t="str">
        <f t="shared" si="491"/>
        <v>ITM_X_P4</v>
      </c>
      <c r="AD2012" s="125" t="str">
        <f>IF(ISNA(VLOOKUP(AA2012,'XEQM Shortlist'!J:J,1,0)),"//","")</f>
        <v>//</v>
      </c>
      <c r="AF2012" s="88" t="str">
        <f t="shared" si="492"/>
        <v>XEQM04</v>
      </c>
      <c r="AG2012" t="b">
        <f t="shared" si="493"/>
        <v>1</v>
      </c>
    </row>
    <row r="2013" spans="1:33">
      <c r="A2013" s="45">
        <f t="shared" si="486"/>
        <v>2013</v>
      </c>
      <c r="B2013" s="44">
        <f t="shared" si="487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6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3" t="s">
        <v>2456</v>
      </c>
      <c r="Q2013" s="13"/>
      <c r="R2013"/>
      <c r="S2013" t="str">
        <f t="shared" si="484"/>
        <v/>
      </c>
      <c r="T2013" s="41" t="str">
        <f>IF(ISNA(VLOOKUP(P2013,'NEW XEQM.c'!E:F,2,0)),"--","PRESENT")</f>
        <v>--</v>
      </c>
      <c r="U2013"/>
      <c r="V2013">
        <f t="shared" si="485"/>
        <v>619</v>
      </c>
      <c r="W2013" s="75" t="s">
        <v>2565</v>
      </c>
      <c r="X2013" s="54" t="s">
        <v>2155</v>
      </c>
      <c r="Y2013" s="54" t="s">
        <v>2155</v>
      </c>
      <c r="Z2013" s="22" t="str">
        <f t="shared" si="488"/>
        <v>"XEQM05"</v>
      </c>
      <c r="AA2013" s="22" t="str">
        <f t="shared" si="489"/>
        <v>XEQM05</v>
      </c>
      <c r="AB2013" s="1">
        <f t="shared" si="490"/>
        <v>1969</v>
      </c>
      <c r="AC2013" t="str">
        <f t="shared" si="491"/>
        <v>ITM_X_P5</v>
      </c>
      <c r="AD2013" s="125" t="str">
        <f>IF(ISNA(VLOOKUP(AA2013,'XEQM Shortlist'!J:J,1,0)),"//","")</f>
        <v>//</v>
      </c>
      <c r="AF2013" s="88" t="str">
        <f t="shared" si="492"/>
        <v>XEQM05</v>
      </c>
      <c r="AG2013" t="b">
        <f t="shared" si="493"/>
        <v>1</v>
      </c>
    </row>
    <row r="2014" spans="1:33">
      <c r="A2014" s="45">
        <f t="shared" si="486"/>
        <v>2014</v>
      </c>
      <c r="B2014" s="44">
        <f t="shared" si="487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6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3" t="s">
        <v>2457</v>
      </c>
      <c r="Q2014" s="13"/>
      <c r="R2014"/>
      <c r="S2014" t="str">
        <f t="shared" si="484"/>
        <v/>
      </c>
      <c r="T2014" s="41" t="str">
        <f>IF(ISNA(VLOOKUP(P2014,'NEW XEQM.c'!E:F,2,0)),"--","PRESENT")</f>
        <v>--</v>
      </c>
      <c r="U2014"/>
      <c r="V2014">
        <f t="shared" si="485"/>
        <v>620</v>
      </c>
      <c r="W2014" s="75" t="s">
        <v>2565</v>
      </c>
      <c r="X2014" s="54" t="s">
        <v>2155</v>
      </c>
      <c r="Y2014" s="54" t="s">
        <v>2155</v>
      </c>
      <c r="Z2014" s="22" t="str">
        <f t="shared" si="488"/>
        <v>"XEQM06"</v>
      </c>
      <c r="AA2014" s="22" t="str">
        <f t="shared" si="489"/>
        <v>XEQM06</v>
      </c>
      <c r="AB2014" s="1">
        <f t="shared" si="490"/>
        <v>1970</v>
      </c>
      <c r="AC2014" t="str">
        <f t="shared" si="491"/>
        <v>ITM_X_P6</v>
      </c>
      <c r="AD2014" s="125" t="str">
        <f>IF(ISNA(VLOOKUP(AA2014,'XEQM Shortlist'!J:J,1,0)),"//","")</f>
        <v>//</v>
      </c>
      <c r="AF2014" s="88" t="str">
        <f t="shared" si="492"/>
        <v>XEQM06</v>
      </c>
      <c r="AG2014" t="b">
        <f t="shared" si="493"/>
        <v>1</v>
      </c>
    </row>
    <row r="2015" spans="1:33">
      <c r="A2015" s="45">
        <f t="shared" si="486"/>
        <v>2015</v>
      </c>
      <c r="B2015" s="44">
        <f t="shared" si="487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6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3" t="s">
        <v>2458</v>
      </c>
      <c r="Q2015" s="13"/>
      <c r="R2015"/>
      <c r="S2015" t="str">
        <f t="shared" si="484"/>
        <v/>
      </c>
      <c r="T2015" s="41" t="str">
        <f>IF(ISNA(VLOOKUP(P2015,'NEW XEQM.c'!E:F,2,0)),"--","PRESENT")</f>
        <v>--</v>
      </c>
      <c r="U2015"/>
      <c r="V2015">
        <f t="shared" si="485"/>
        <v>621</v>
      </c>
      <c r="W2015" s="75" t="s">
        <v>2565</v>
      </c>
      <c r="X2015" s="54" t="s">
        <v>2155</v>
      </c>
      <c r="Y2015" s="54" t="s">
        <v>2155</v>
      </c>
      <c r="Z2015" s="22" t="str">
        <f t="shared" si="488"/>
        <v>"XEQM07"</v>
      </c>
      <c r="AA2015" s="22" t="str">
        <f t="shared" si="489"/>
        <v>XEQM07</v>
      </c>
      <c r="AB2015" s="1">
        <f t="shared" si="490"/>
        <v>1971</v>
      </c>
      <c r="AC2015" t="str">
        <f t="shared" si="491"/>
        <v>ITM_X_f1</v>
      </c>
      <c r="AD2015" s="125" t="str">
        <f>IF(ISNA(VLOOKUP(AA2015,'XEQM Shortlist'!J:J,1,0)),"//","")</f>
        <v>//</v>
      </c>
      <c r="AF2015" s="88" t="str">
        <f t="shared" si="492"/>
        <v>XEQM07</v>
      </c>
      <c r="AG2015" t="b">
        <f t="shared" si="493"/>
        <v>1</v>
      </c>
    </row>
    <row r="2016" spans="1:33">
      <c r="A2016" s="45">
        <f t="shared" si="486"/>
        <v>2016</v>
      </c>
      <c r="B2016" s="44">
        <f t="shared" si="487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6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3" t="s">
        <v>2459</v>
      </c>
      <c r="Q2016" s="13"/>
      <c r="R2016"/>
      <c r="S2016" t="str">
        <f t="shared" si="484"/>
        <v/>
      </c>
      <c r="T2016" s="41" t="str">
        <f>IF(ISNA(VLOOKUP(P2016,'NEW XEQM.c'!E:F,2,0)),"--","PRESENT")</f>
        <v>--</v>
      </c>
      <c r="U2016"/>
      <c r="V2016">
        <f t="shared" si="485"/>
        <v>622</v>
      </c>
      <c r="W2016" s="75" t="s">
        <v>2565</v>
      </c>
      <c r="X2016" s="54" t="s">
        <v>2155</v>
      </c>
      <c r="Y2016" s="54" t="s">
        <v>2155</v>
      </c>
      <c r="Z2016" s="22" t="str">
        <f t="shared" si="488"/>
        <v>"XEQM08"</v>
      </c>
      <c r="AA2016" s="22" t="str">
        <f t="shared" si="489"/>
        <v>XEQM08</v>
      </c>
      <c r="AB2016" s="1">
        <f t="shared" si="490"/>
        <v>1972</v>
      </c>
      <c r="AC2016" t="str">
        <f t="shared" si="491"/>
        <v>ITM_X_f2</v>
      </c>
      <c r="AD2016" s="125" t="str">
        <f>IF(ISNA(VLOOKUP(AA2016,'XEQM Shortlist'!J:J,1,0)),"//","")</f>
        <v>//</v>
      </c>
      <c r="AF2016" s="88" t="str">
        <f t="shared" si="492"/>
        <v>XEQM08</v>
      </c>
      <c r="AG2016" t="b">
        <f t="shared" si="493"/>
        <v>1</v>
      </c>
    </row>
    <row r="2017" spans="1:33">
      <c r="A2017" s="45">
        <f t="shared" si="486"/>
        <v>2017</v>
      </c>
      <c r="B2017" s="44">
        <f t="shared" si="487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6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3" t="s">
        <v>2460</v>
      </c>
      <c r="Q2017" s="13"/>
      <c r="R2017"/>
      <c r="S2017" t="str">
        <f t="shared" si="484"/>
        <v/>
      </c>
      <c r="T2017" s="41" t="str">
        <f>IF(ISNA(VLOOKUP(P2017,'NEW XEQM.c'!E:F,2,0)),"--","PRESENT")</f>
        <v>--</v>
      </c>
      <c r="U2017"/>
      <c r="V2017">
        <f t="shared" si="485"/>
        <v>623</v>
      </c>
      <c r="W2017" s="75" t="s">
        <v>2565</v>
      </c>
      <c r="X2017" s="54" t="s">
        <v>2155</v>
      </c>
      <c r="Y2017" s="54" t="s">
        <v>2155</v>
      </c>
      <c r="Z2017" s="22" t="str">
        <f t="shared" si="488"/>
        <v>"XEQM09"</v>
      </c>
      <c r="AA2017" s="22" t="str">
        <f t="shared" si="489"/>
        <v>XEQM09</v>
      </c>
      <c r="AB2017" s="1">
        <f t="shared" si="490"/>
        <v>1973</v>
      </c>
      <c r="AC2017" t="str">
        <f t="shared" si="491"/>
        <v>ITM_X_f3</v>
      </c>
      <c r="AD2017" s="125" t="str">
        <f>IF(ISNA(VLOOKUP(AA2017,'XEQM Shortlist'!J:J,1,0)),"//","")</f>
        <v>//</v>
      </c>
      <c r="AF2017" s="88" t="str">
        <f t="shared" si="492"/>
        <v>XEQM09</v>
      </c>
      <c r="AG2017" t="b">
        <f t="shared" si="493"/>
        <v>1</v>
      </c>
    </row>
    <row r="2018" spans="1:33">
      <c r="A2018" s="45">
        <f t="shared" si="486"/>
        <v>2018</v>
      </c>
      <c r="B2018" s="44">
        <f t="shared" si="487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6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3" t="s">
        <v>2461</v>
      </c>
      <c r="Q2018" s="13"/>
      <c r="R2018"/>
      <c r="S2018" t="str">
        <f t="shared" si="484"/>
        <v/>
      </c>
      <c r="T2018" s="41" t="str">
        <f>IF(ISNA(VLOOKUP(P2018,'NEW XEQM.c'!E:F,2,0)),"--","PRESENT")</f>
        <v>--</v>
      </c>
      <c r="U2018"/>
      <c r="V2018">
        <f t="shared" si="485"/>
        <v>624</v>
      </c>
      <c r="W2018" s="75" t="s">
        <v>2565</v>
      </c>
      <c r="X2018" s="54" t="s">
        <v>2155</v>
      </c>
      <c r="Y2018" s="54" t="s">
        <v>2155</v>
      </c>
      <c r="Z2018" s="22" t="str">
        <f t="shared" si="488"/>
        <v>"XEQM10"</v>
      </c>
      <c r="AA2018" s="22" t="str">
        <f t="shared" si="489"/>
        <v>XEQM10</v>
      </c>
      <c r="AB2018" s="1">
        <f t="shared" si="490"/>
        <v>1974</v>
      </c>
      <c r="AC2018" t="str">
        <f t="shared" si="491"/>
        <v>ITM_X_f4</v>
      </c>
      <c r="AD2018" s="125" t="str">
        <f>IF(ISNA(VLOOKUP(AA2018,'XEQM Shortlist'!J:J,1,0)),"//","")</f>
        <v>//</v>
      </c>
      <c r="AF2018" s="88" t="str">
        <f t="shared" si="492"/>
        <v>XEQM10</v>
      </c>
      <c r="AG2018" t="b">
        <f t="shared" si="493"/>
        <v>1</v>
      </c>
    </row>
    <row r="2019" spans="1:33">
      <c r="A2019" s="45">
        <f t="shared" si="486"/>
        <v>2019</v>
      </c>
      <c r="B2019" s="44">
        <f t="shared" si="487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6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3" t="s">
        <v>2462</v>
      </c>
      <c r="Q2019" s="13"/>
      <c r="R2019"/>
      <c r="S2019" t="str">
        <f t="shared" si="484"/>
        <v/>
      </c>
      <c r="T2019" s="41" t="str">
        <f>IF(ISNA(VLOOKUP(P2019,'NEW XEQM.c'!E:F,2,0)),"--","PRESENT")</f>
        <v>--</v>
      </c>
      <c r="U2019"/>
      <c r="V2019">
        <f t="shared" si="485"/>
        <v>625</v>
      </c>
      <c r="W2019" s="75" t="s">
        <v>2565</v>
      </c>
      <c r="X2019" s="54" t="s">
        <v>2155</v>
      </c>
      <c r="Y2019" s="54" t="s">
        <v>2155</v>
      </c>
      <c r="Z2019" s="22" t="str">
        <f t="shared" si="488"/>
        <v>"XEQM11"</v>
      </c>
      <c r="AA2019" s="22" t="str">
        <f t="shared" si="489"/>
        <v>XEQM11</v>
      </c>
      <c r="AB2019" s="1">
        <f t="shared" si="490"/>
        <v>1975</v>
      </c>
      <c r="AC2019" t="str">
        <f t="shared" si="491"/>
        <v>ITM_X_f5</v>
      </c>
      <c r="AD2019" s="125" t="str">
        <f>IF(ISNA(VLOOKUP(AA2019,'XEQM Shortlist'!J:J,1,0)),"//","")</f>
        <v>//</v>
      </c>
      <c r="AF2019" s="88" t="str">
        <f t="shared" si="492"/>
        <v>XEQM11</v>
      </c>
      <c r="AG2019" t="b">
        <f t="shared" si="493"/>
        <v>1</v>
      </c>
    </row>
    <row r="2020" spans="1:33">
      <c r="A2020" s="45">
        <f t="shared" si="486"/>
        <v>2020</v>
      </c>
      <c r="B2020" s="44">
        <f t="shared" si="487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6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3" t="s">
        <v>2463</v>
      </c>
      <c r="Q2020" s="13"/>
      <c r="R2020"/>
      <c r="S2020" t="str">
        <f t="shared" si="484"/>
        <v/>
      </c>
      <c r="T2020" s="41" t="str">
        <f>IF(ISNA(VLOOKUP(P2020,'NEW XEQM.c'!E:F,2,0)),"--","PRESENT")</f>
        <v>--</v>
      </c>
      <c r="U2020"/>
      <c r="V2020">
        <f t="shared" si="485"/>
        <v>626</v>
      </c>
      <c r="W2020" s="75" t="s">
        <v>2565</v>
      </c>
      <c r="X2020" s="54" t="s">
        <v>2155</v>
      </c>
      <c r="Y2020" s="54" t="s">
        <v>2155</v>
      </c>
      <c r="Z2020" s="22" t="str">
        <f t="shared" si="488"/>
        <v>"XEQM12"</v>
      </c>
      <c r="AA2020" s="22" t="str">
        <f t="shared" si="489"/>
        <v>XEQM12</v>
      </c>
      <c r="AB2020" s="1">
        <f t="shared" si="490"/>
        <v>1976</v>
      </c>
      <c r="AC2020" t="str">
        <f t="shared" si="491"/>
        <v>ITM_X_f6</v>
      </c>
      <c r="AD2020" s="125" t="str">
        <f>IF(ISNA(VLOOKUP(AA2020,'XEQM Shortlist'!J:J,1,0)),"//","")</f>
        <v>//</v>
      </c>
      <c r="AF2020" s="88" t="str">
        <f t="shared" si="492"/>
        <v>XEQM12</v>
      </c>
      <c r="AG2020" t="b">
        <f t="shared" si="493"/>
        <v>1</v>
      </c>
    </row>
    <row r="2021" spans="1:33">
      <c r="A2021" s="45">
        <f t="shared" si="486"/>
        <v>2021</v>
      </c>
      <c r="B2021" s="44">
        <f t="shared" si="487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6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3" t="s">
        <v>2464</v>
      </c>
      <c r="Q2021" s="13"/>
      <c r="R2021"/>
      <c r="S2021" t="str">
        <f t="shared" si="484"/>
        <v/>
      </c>
      <c r="T2021" s="41" t="str">
        <f>IF(ISNA(VLOOKUP(P2021,'NEW XEQM.c'!E:F,2,0)),"--","PRESENT")</f>
        <v>--</v>
      </c>
      <c r="U2021"/>
      <c r="V2021">
        <f t="shared" si="485"/>
        <v>627</v>
      </c>
      <c r="W2021" s="75" t="s">
        <v>2565</v>
      </c>
      <c r="X2021" s="54" t="s">
        <v>2155</v>
      </c>
      <c r="Y2021" s="54" t="s">
        <v>2155</v>
      </c>
      <c r="Z2021" s="22" t="str">
        <f t="shared" si="488"/>
        <v>"XEQM13"</v>
      </c>
      <c r="AA2021" s="22" t="str">
        <f t="shared" si="489"/>
        <v>XEQM13</v>
      </c>
      <c r="AB2021" s="1">
        <f t="shared" si="490"/>
        <v>1977</v>
      </c>
      <c r="AC2021" t="str">
        <f t="shared" si="491"/>
        <v>ITM_X_g1</v>
      </c>
      <c r="AD2021" s="125" t="str">
        <f>IF(ISNA(VLOOKUP(AA2021,'XEQM Shortlist'!J:J,1,0)),"//","")</f>
        <v>//</v>
      </c>
      <c r="AF2021" s="88" t="str">
        <f t="shared" si="492"/>
        <v>XEQM13</v>
      </c>
      <c r="AG2021" t="b">
        <f t="shared" si="493"/>
        <v>1</v>
      </c>
    </row>
    <row r="2022" spans="1:33">
      <c r="A2022" s="45">
        <f t="shared" si="486"/>
        <v>2022</v>
      </c>
      <c r="B2022" s="44">
        <f t="shared" si="487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6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3" t="s">
        <v>2465</v>
      </c>
      <c r="Q2022" s="13"/>
      <c r="R2022"/>
      <c r="S2022" t="str">
        <f t="shared" si="484"/>
        <v/>
      </c>
      <c r="T2022" s="41" t="str">
        <f>IF(ISNA(VLOOKUP(P2022,'NEW XEQM.c'!E:F,2,0)),"--","PRESENT")</f>
        <v>--</v>
      </c>
      <c r="U2022"/>
      <c r="V2022">
        <f t="shared" si="485"/>
        <v>628</v>
      </c>
      <c r="W2022" s="75" t="s">
        <v>2565</v>
      </c>
      <c r="X2022" s="54" t="s">
        <v>2155</v>
      </c>
      <c r="Y2022" s="54" t="s">
        <v>2155</v>
      </c>
      <c r="Z2022" s="22" t="str">
        <f t="shared" si="488"/>
        <v>"XEQM14"</v>
      </c>
      <c r="AA2022" s="22" t="str">
        <f t="shared" si="489"/>
        <v>XEQM14</v>
      </c>
      <c r="AB2022" s="1">
        <f t="shared" si="490"/>
        <v>1978</v>
      </c>
      <c r="AC2022" t="str">
        <f t="shared" si="491"/>
        <v>ITM_X_g2</v>
      </c>
      <c r="AD2022" s="125" t="str">
        <f>IF(ISNA(VLOOKUP(AA2022,'XEQM Shortlist'!J:J,1,0)),"//","")</f>
        <v>//</v>
      </c>
      <c r="AF2022" s="88" t="str">
        <f t="shared" si="492"/>
        <v>XEQM14</v>
      </c>
      <c r="AG2022" t="b">
        <f t="shared" si="493"/>
        <v>1</v>
      </c>
    </row>
    <row r="2023" spans="1:33">
      <c r="A2023" s="45">
        <f t="shared" si="486"/>
        <v>2023</v>
      </c>
      <c r="B2023" s="44">
        <f t="shared" si="487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6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3" t="s">
        <v>2466</v>
      </c>
      <c r="Q2023" s="13"/>
      <c r="R2023"/>
      <c r="S2023" t="str">
        <f t="shared" si="484"/>
        <v/>
      </c>
      <c r="T2023" s="41" t="str">
        <f>IF(ISNA(VLOOKUP(P2023,'NEW XEQM.c'!E:F,2,0)),"--","PRESENT")</f>
        <v>--</v>
      </c>
      <c r="U2023"/>
      <c r="V2023">
        <f t="shared" si="485"/>
        <v>629</v>
      </c>
      <c r="W2023" s="75" t="s">
        <v>2565</v>
      </c>
      <c r="X2023" s="54" t="s">
        <v>2155</v>
      </c>
      <c r="Y2023" s="54" t="s">
        <v>2155</v>
      </c>
      <c r="Z2023" s="22" t="str">
        <f t="shared" si="488"/>
        <v>"XEQM15"</v>
      </c>
      <c r="AA2023" s="22" t="str">
        <f t="shared" si="489"/>
        <v>XEQM15</v>
      </c>
      <c r="AB2023" s="1">
        <f t="shared" si="490"/>
        <v>1979</v>
      </c>
      <c r="AC2023" t="str">
        <f t="shared" si="491"/>
        <v>ITM_X_g3</v>
      </c>
      <c r="AD2023" s="125" t="str">
        <f>IF(ISNA(VLOOKUP(AA2023,'XEQM Shortlist'!J:J,1,0)),"//","")</f>
        <v>//</v>
      </c>
      <c r="AF2023" s="88" t="str">
        <f t="shared" si="492"/>
        <v>XEQM15</v>
      </c>
      <c r="AG2023" t="b">
        <f t="shared" si="493"/>
        <v>1</v>
      </c>
    </row>
    <row r="2024" spans="1:33">
      <c r="A2024" s="45">
        <f t="shared" si="486"/>
        <v>2024</v>
      </c>
      <c r="B2024" s="44">
        <f t="shared" si="487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6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3" t="s">
        <v>2467</v>
      </c>
      <c r="Q2024" s="13"/>
      <c r="R2024"/>
      <c r="S2024" t="str">
        <f t="shared" si="484"/>
        <v/>
      </c>
      <c r="T2024" s="41" t="str">
        <f>IF(ISNA(VLOOKUP(P2024,'NEW XEQM.c'!E:F,2,0)),"--","PRESENT")</f>
        <v>--</v>
      </c>
      <c r="U2024"/>
      <c r="V2024">
        <f t="shared" si="485"/>
        <v>630</v>
      </c>
      <c r="W2024" s="75" t="s">
        <v>2565</v>
      </c>
      <c r="X2024" s="54" t="s">
        <v>2155</v>
      </c>
      <c r="Y2024" s="54" t="s">
        <v>2155</v>
      </c>
      <c r="Z2024" s="22" t="str">
        <f t="shared" si="488"/>
        <v>"XEQM16"</v>
      </c>
      <c r="AA2024" s="22" t="str">
        <f t="shared" si="489"/>
        <v>XEQM16</v>
      </c>
      <c r="AB2024" s="1">
        <f t="shared" si="490"/>
        <v>1980</v>
      </c>
      <c r="AC2024" t="str">
        <f t="shared" si="491"/>
        <v>ITM_X_g4</v>
      </c>
      <c r="AD2024" s="125" t="str">
        <f>IF(ISNA(VLOOKUP(AA2024,'XEQM Shortlist'!J:J,1,0)),"//","")</f>
        <v>//</v>
      </c>
      <c r="AF2024" s="88" t="str">
        <f t="shared" si="492"/>
        <v>XEQM16</v>
      </c>
      <c r="AG2024" t="b">
        <f t="shared" si="493"/>
        <v>1</v>
      </c>
    </row>
    <row r="2025" spans="1:33">
      <c r="A2025" s="45">
        <f t="shared" si="486"/>
        <v>2025</v>
      </c>
      <c r="B2025" s="44">
        <f t="shared" si="487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6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3" t="s">
        <v>2468</v>
      </c>
      <c r="Q2025" s="13"/>
      <c r="R2025"/>
      <c r="S2025" t="str">
        <f t="shared" si="484"/>
        <v/>
      </c>
      <c r="T2025" s="41" t="str">
        <f>IF(ISNA(VLOOKUP(P2025,'NEW XEQM.c'!E:F,2,0)),"--","PRESENT")</f>
        <v>--</v>
      </c>
      <c r="U2025"/>
      <c r="V2025">
        <f t="shared" si="485"/>
        <v>631</v>
      </c>
      <c r="W2025" s="75" t="s">
        <v>2565</v>
      </c>
      <c r="X2025" s="54" t="s">
        <v>2155</v>
      </c>
      <c r="Y2025" s="54" t="s">
        <v>2155</v>
      </c>
      <c r="Z2025" s="22" t="str">
        <f t="shared" si="488"/>
        <v>"XEQM17"</v>
      </c>
      <c r="AA2025" s="22" t="str">
        <f t="shared" si="489"/>
        <v>XEQM17</v>
      </c>
      <c r="AB2025" s="1">
        <f t="shared" si="490"/>
        <v>1981</v>
      </c>
      <c r="AC2025" t="str">
        <f t="shared" si="491"/>
        <v>ITM_X_g5</v>
      </c>
      <c r="AD2025" s="125" t="str">
        <f>IF(ISNA(VLOOKUP(AA2025,'XEQM Shortlist'!J:J,1,0)),"//","")</f>
        <v>//</v>
      </c>
      <c r="AF2025" s="88" t="str">
        <f t="shared" si="492"/>
        <v>XEQM17</v>
      </c>
      <c r="AG2025" t="b">
        <f t="shared" si="493"/>
        <v>1</v>
      </c>
    </row>
    <row r="2026" spans="1:33">
      <c r="A2026" s="45">
        <f t="shared" si="486"/>
        <v>2026</v>
      </c>
      <c r="B2026" s="44">
        <f t="shared" si="487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6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3" t="s">
        <v>2469</v>
      </c>
      <c r="Q2026" s="13"/>
      <c r="R2026"/>
      <c r="S2026" t="str">
        <f t="shared" si="484"/>
        <v/>
      </c>
      <c r="T2026" s="41" t="str">
        <f>IF(ISNA(VLOOKUP(P2026,'NEW XEQM.c'!E:F,2,0)),"--","PRESENT")</f>
        <v>--</v>
      </c>
      <c r="U2026"/>
      <c r="V2026">
        <f t="shared" si="485"/>
        <v>632</v>
      </c>
      <c r="W2026" s="75" t="s">
        <v>2565</v>
      </c>
      <c r="X2026" s="54" t="s">
        <v>2155</v>
      </c>
      <c r="Y2026" s="54" t="s">
        <v>2155</v>
      </c>
      <c r="Z2026" s="22" t="str">
        <f t="shared" si="488"/>
        <v>"XEQM18"</v>
      </c>
      <c r="AA2026" s="22" t="str">
        <f t="shared" si="489"/>
        <v>XEQM18</v>
      </c>
      <c r="AB2026" s="1">
        <f t="shared" si="490"/>
        <v>1982</v>
      </c>
      <c r="AC2026" t="str">
        <f t="shared" si="491"/>
        <v>ITM_X_g6</v>
      </c>
      <c r="AD2026" s="125" t="str">
        <f>IF(ISNA(VLOOKUP(AA2026,'XEQM Shortlist'!J:J,1,0)),"//","")</f>
        <v>//</v>
      </c>
      <c r="AF2026" s="88" t="str">
        <f t="shared" si="492"/>
        <v>XEQM18</v>
      </c>
      <c r="AG2026" t="b">
        <f t="shared" si="493"/>
        <v>1</v>
      </c>
    </row>
    <row r="2027" spans="1:33">
      <c r="A2027" s="45">
        <f t="shared" si="486"/>
        <v>2027</v>
      </c>
      <c r="B2027" s="44">
        <f t="shared" si="487"/>
        <v>1983</v>
      </c>
      <c r="C2027" s="80" t="s">
        <v>3624</v>
      </c>
      <c r="D2027" s="80" t="s">
        <v>12</v>
      </c>
      <c r="E2027" s="254" t="s">
        <v>2521</v>
      </c>
      <c r="F2027" s="83" t="s">
        <v>2521</v>
      </c>
      <c r="G2027" s="86">
        <v>1</v>
      </c>
      <c r="H2027" s="86">
        <v>18</v>
      </c>
      <c r="I2027" s="266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3" t="s">
        <v>2519</v>
      </c>
      <c r="Q2027" s="13"/>
      <c r="R2027"/>
      <c r="S2027" t="str">
        <f t="shared" si="484"/>
        <v/>
      </c>
      <c r="T2027" s="41" t="str">
        <f>IF(ISNA(VLOOKUP(P2027,'NEW XEQM.c'!E:F,2,0)),"--","PRESENT")</f>
        <v>--</v>
      </c>
      <c r="U2027"/>
      <c r="V2027">
        <f t="shared" si="485"/>
        <v>633</v>
      </c>
      <c r="W2027" s="75" t="s">
        <v>2565</v>
      </c>
      <c r="X2027" s="54" t="s">
        <v>2500</v>
      </c>
      <c r="Y2027" s="54" t="s">
        <v>2155</v>
      </c>
      <c r="Z2027" s="22" t="str">
        <f t="shared" si="488"/>
        <v>"X.SAVE"</v>
      </c>
      <c r="AA2027" s="22" t="str">
        <f t="shared" si="489"/>
        <v>X.SAVE</v>
      </c>
      <c r="AB2027" s="1">
        <f t="shared" si="490"/>
        <v>1983</v>
      </c>
      <c r="AC2027" t="str">
        <f t="shared" si="491"/>
        <v>ITM_XSAVE</v>
      </c>
      <c r="AD2027" s="125" t="str">
        <f>IF(ISNA(VLOOKUP(AA2027,'XEQM Shortlist'!J:J,1,0)),"//","")</f>
        <v>//</v>
      </c>
      <c r="AF2027" s="88" t="str">
        <f t="shared" si="492"/>
        <v>X.SAVE</v>
      </c>
      <c r="AG2027" t="b">
        <f t="shared" si="493"/>
        <v>1</v>
      </c>
    </row>
    <row r="2028" spans="1:33">
      <c r="A2028" s="45">
        <f t="shared" si="486"/>
        <v>2028</v>
      </c>
      <c r="B2028" s="44">
        <f t="shared" si="487"/>
        <v>1984</v>
      </c>
      <c r="C2028" s="80" t="s">
        <v>3625</v>
      </c>
      <c r="D2028" s="80" t="s">
        <v>12</v>
      </c>
      <c r="E2028" s="254" t="s">
        <v>2522</v>
      </c>
      <c r="F2028" s="83" t="s">
        <v>2522</v>
      </c>
      <c r="G2028" s="86">
        <v>1</v>
      </c>
      <c r="H2028" s="86">
        <v>18</v>
      </c>
      <c r="I2028" s="266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3" t="s">
        <v>2520</v>
      </c>
      <c r="Q2028" s="13"/>
      <c r="R2028"/>
      <c r="S2028" t="str">
        <f t="shared" si="484"/>
        <v/>
      </c>
      <c r="T2028" s="41" t="str">
        <f>IF(ISNA(VLOOKUP(P2028,'NEW XEQM.c'!E:F,2,0)),"--","PRESENT")</f>
        <v>--</v>
      </c>
      <c r="U2028"/>
      <c r="V2028">
        <f t="shared" si="485"/>
        <v>634</v>
      </c>
      <c r="W2028" s="75" t="s">
        <v>2565</v>
      </c>
      <c r="X2028" s="54" t="s">
        <v>2500</v>
      </c>
      <c r="Y2028" s="54" t="s">
        <v>2155</v>
      </c>
      <c r="Z2028" s="22" t="str">
        <f t="shared" si="488"/>
        <v>"X.LOAD"</v>
      </c>
      <c r="AA2028" s="22" t="str">
        <f t="shared" si="489"/>
        <v>X.LOAD</v>
      </c>
      <c r="AB2028" s="1">
        <f t="shared" si="490"/>
        <v>1984</v>
      </c>
      <c r="AC2028" t="str">
        <f t="shared" si="491"/>
        <v>ITM_XLOAD</v>
      </c>
      <c r="AD2028" s="125" t="str">
        <f>IF(ISNA(VLOOKUP(AA2028,'XEQM Shortlist'!J:J,1,0)),"//","")</f>
        <v>//</v>
      </c>
      <c r="AF2028" s="88" t="str">
        <f t="shared" si="492"/>
        <v>X.LOAD</v>
      </c>
      <c r="AG2028" t="b">
        <f t="shared" si="493"/>
        <v>1</v>
      </c>
    </row>
    <row r="2029" spans="1:33">
      <c r="A2029" s="45">
        <f t="shared" si="486"/>
        <v>2029</v>
      </c>
      <c r="B2029" s="44">
        <f t="shared" si="487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6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6" t="s">
        <v>5018</v>
      </c>
      <c r="Q2029" s="13"/>
      <c r="R2029"/>
      <c r="S2029" t="str">
        <f t="shared" si="484"/>
        <v/>
      </c>
      <c r="T2029" s="41" t="str">
        <f>IF(ISNA(VLOOKUP(P2029,'NEW XEQM.c'!E:F,2,0)),"--","PRESENT")</f>
        <v>--</v>
      </c>
      <c r="U2029"/>
      <c r="V2029">
        <f t="shared" si="485"/>
        <v>634</v>
      </c>
      <c r="W2029" s="2" t="s">
        <v>2566</v>
      </c>
      <c r="X2029" s="96" t="s">
        <v>2494</v>
      </c>
      <c r="Y2029" s="96"/>
      <c r="Z2029" s="22" t="str">
        <f t="shared" si="488"/>
        <v/>
      </c>
      <c r="AA2029" s="22" t="str">
        <f t="shared" si="489"/>
        <v/>
      </c>
      <c r="AB2029" s="1">
        <f t="shared" si="490"/>
        <v>1985</v>
      </c>
      <c r="AC2029" t="str">
        <f t="shared" si="491"/>
        <v>ITM_BCD</v>
      </c>
      <c r="AD2029" s="125" t="str">
        <f>IF(ISNA(VLOOKUP(AA2029,'XEQM Shortlist'!J:J,1,0)),"//","")</f>
        <v/>
      </c>
      <c r="AF2029" s="88" t="str">
        <f t="shared" si="492"/>
        <v/>
      </c>
      <c r="AG2029" t="b">
        <f t="shared" si="493"/>
        <v>1</v>
      </c>
    </row>
    <row r="2030" spans="1:33">
      <c r="A2030" s="45">
        <f t="shared" si="486"/>
        <v>2030</v>
      </c>
      <c r="B2030" s="44">
        <f t="shared" si="487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6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3" t="s">
        <v>5019</v>
      </c>
      <c r="Q2030" s="13"/>
      <c r="R2030"/>
      <c r="S2030" t="str">
        <f t="shared" si="484"/>
        <v/>
      </c>
      <c r="T2030" s="41" t="str">
        <f>IF(ISNA(VLOOKUP(P2030,'NEW XEQM.c'!E:F,2,0)),"--","PRESENT")</f>
        <v>--</v>
      </c>
      <c r="U2030"/>
      <c r="V2030">
        <f t="shared" si="485"/>
        <v>634</v>
      </c>
      <c r="W2030" s="75" t="s">
        <v>2614</v>
      </c>
      <c r="X2030" s="54" t="s">
        <v>2494</v>
      </c>
      <c r="Y2030" s="54" t="s">
        <v>2155</v>
      </c>
      <c r="Z2030" s="22" t="str">
        <f t="shared" si="488"/>
        <v/>
      </c>
      <c r="AA2030" s="22" t="str">
        <f t="shared" si="489"/>
        <v/>
      </c>
      <c r="AB2030" s="1">
        <f t="shared" si="490"/>
        <v>1986</v>
      </c>
      <c r="AC2030" t="str">
        <f t="shared" si="491"/>
        <v>ITM_BCD9</v>
      </c>
      <c r="AD2030" s="125" t="str">
        <f>IF(ISNA(VLOOKUP(AA2030,'XEQM Shortlist'!J:J,1,0)),"//","")</f>
        <v/>
      </c>
      <c r="AF2030" s="88" t="str">
        <f t="shared" si="492"/>
        <v/>
      </c>
      <c r="AG2030" t="b">
        <f t="shared" si="493"/>
        <v>1</v>
      </c>
    </row>
    <row r="2031" spans="1:33">
      <c r="A2031" s="45">
        <f t="shared" si="486"/>
        <v>2031</v>
      </c>
      <c r="B2031" s="44">
        <f t="shared" si="487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6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3" t="s">
        <v>5020</v>
      </c>
      <c r="Q2031" s="13"/>
      <c r="R2031"/>
      <c r="S2031" t="str">
        <f t="shared" ref="S2031:S2094" si="504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05">IF(AA2031&lt;&gt;"",V2030+1,V2030)</f>
        <v>634</v>
      </c>
      <c r="W2031" s="75" t="s">
        <v>2614</v>
      </c>
      <c r="X2031" s="54" t="s">
        <v>2494</v>
      </c>
      <c r="Y2031" s="54" t="s">
        <v>2155</v>
      </c>
      <c r="Z2031" s="22" t="str">
        <f t="shared" si="488"/>
        <v/>
      </c>
      <c r="AA2031" s="22" t="str">
        <f t="shared" si="489"/>
        <v/>
      </c>
      <c r="AB2031" s="1">
        <f t="shared" si="490"/>
        <v>1987</v>
      </c>
      <c r="AC2031" t="str">
        <f t="shared" si="491"/>
        <v>ITM_BCD10</v>
      </c>
      <c r="AD2031" s="125" t="str">
        <f>IF(ISNA(VLOOKUP(AA2031,'XEQM Shortlist'!J:J,1,0)),"//","")</f>
        <v/>
      </c>
      <c r="AF2031" s="88" t="str">
        <f t="shared" si="492"/>
        <v/>
      </c>
      <c r="AG2031" t="b">
        <f t="shared" si="493"/>
        <v>1</v>
      </c>
    </row>
    <row r="2032" spans="1:33">
      <c r="A2032" s="45">
        <f t="shared" si="486"/>
        <v>2032</v>
      </c>
      <c r="B2032" s="44">
        <f t="shared" si="487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6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3" t="s">
        <v>5025</v>
      </c>
      <c r="Q2032" s="13"/>
      <c r="R2032"/>
      <c r="S2032" t="str">
        <f t="shared" si="504"/>
        <v/>
      </c>
      <c r="T2032" s="41" t="str">
        <f>IF(ISNA(VLOOKUP(P2032,'NEW XEQM.c'!E:F,2,0)),"--","PRESENT")</f>
        <v>--</v>
      </c>
      <c r="U2032"/>
      <c r="V2032">
        <f t="shared" si="505"/>
        <v>634</v>
      </c>
      <c r="W2032" s="75" t="s">
        <v>2614</v>
      </c>
      <c r="X2032" s="54" t="s">
        <v>2494</v>
      </c>
      <c r="Y2032" s="54" t="s">
        <v>2155</v>
      </c>
      <c r="Z2032" s="22" t="str">
        <f t="shared" si="488"/>
        <v/>
      </c>
      <c r="AA2032" s="22" t="str">
        <f t="shared" si="489"/>
        <v/>
      </c>
      <c r="AB2032" s="1">
        <f t="shared" si="490"/>
        <v>1988</v>
      </c>
      <c r="AC2032" t="str">
        <f t="shared" si="491"/>
        <v>ITM_BCDU</v>
      </c>
      <c r="AD2032" s="125" t="str">
        <f>IF(ISNA(VLOOKUP(AA2032,'XEQM Shortlist'!J:J,1,0)),"//","")</f>
        <v/>
      </c>
      <c r="AF2032" s="88" t="str">
        <f t="shared" si="492"/>
        <v/>
      </c>
      <c r="AG2032" t="b">
        <f t="shared" si="493"/>
        <v>1</v>
      </c>
    </row>
    <row r="2033" spans="1:33">
      <c r="A2033" s="45">
        <f t="shared" si="486"/>
        <v>2033</v>
      </c>
      <c r="B2033" s="44">
        <f t="shared" si="487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6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3" t="s">
        <v>2631</v>
      </c>
      <c r="Q2033" s="13"/>
      <c r="R2033"/>
      <c r="S2033" t="str">
        <f t="shared" si="504"/>
        <v/>
      </c>
      <c r="T2033" s="41" t="str">
        <f>IF(ISNA(VLOOKUP(P2033,'NEW XEQM.c'!E:F,2,0)),"--","PRESENT")</f>
        <v>--</v>
      </c>
      <c r="U2033"/>
      <c r="V2033">
        <f t="shared" si="505"/>
        <v>634</v>
      </c>
      <c r="W2033" s="75" t="s">
        <v>2614</v>
      </c>
      <c r="X2033" s="54" t="s">
        <v>2494</v>
      </c>
      <c r="Y2033" s="54" t="s">
        <v>2155</v>
      </c>
      <c r="Z2033" s="22" t="str">
        <f t="shared" si="488"/>
        <v/>
      </c>
      <c r="AA2033" s="22" t="str">
        <f t="shared" si="489"/>
        <v/>
      </c>
      <c r="AB2033" s="1">
        <f t="shared" si="490"/>
        <v>1989</v>
      </c>
      <c r="AC2033" t="str">
        <f t="shared" si="491"/>
        <v>ITM_S06</v>
      </c>
      <c r="AD2033" s="125" t="str">
        <f>IF(ISNA(VLOOKUP(AA2033,'XEQM Shortlist'!J:J,1,0)),"//","")</f>
        <v/>
      </c>
      <c r="AF2033" s="88" t="str">
        <f t="shared" si="492"/>
        <v/>
      </c>
      <c r="AG2033" t="b">
        <f t="shared" si="493"/>
        <v>1</v>
      </c>
    </row>
    <row r="2034" spans="1:33">
      <c r="A2034" s="45">
        <f t="shared" si="486"/>
        <v>2034</v>
      </c>
      <c r="B2034" s="44">
        <f t="shared" si="487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6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3" t="s">
        <v>2632</v>
      </c>
      <c r="Q2034" s="13"/>
      <c r="R2034"/>
      <c r="S2034" t="str">
        <f t="shared" si="504"/>
        <v/>
      </c>
      <c r="T2034" s="41" t="str">
        <f>IF(ISNA(VLOOKUP(P2034,'NEW XEQM.c'!E:F,2,0)),"--","PRESENT")</f>
        <v>--</v>
      </c>
      <c r="U2034"/>
      <c r="V2034">
        <f t="shared" si="505"/>
        <v>634</v>
      </c>
      <c r="W2034" s="75" t="s">
        <v>2614</v>
      </c>
      <c r="X2034" s="54" t="s">
        <v>2494</v>
      </c>
      <c r="Y2034" s="54" t="s">
        <v>2155</v>
      </c>
      <c r="Z2034" s="22" t="str">
        <f t="shared" si="488"/>
        <v/>
      </c>
      <c r="AA2034" s="22" t="str">
        <f t="shared" si="489"/>
        <v/>
      </c>
      <c r="AB2034" s="1">
        <f t="shared" si="490"/>
        <v>1990</v>
      </c>
      <c r="AC2034" t="str">
        <f t="shared" si="491"/>
        <v>ITM_S08</v>
      </c>
      <c r="AD2034" s="125" t="str">
        <f>IF(ISNA(VLOOKUP(AA2034,'XEQM Shortlist'!J:J,1,0)),"//","")</f>
        <v/>
      </c>
      <c r="AF2034" s="88" t="str">
        <f t="shared" si="492"/>
        <v/>
      </c>
      <c r="AG2034" t="b">
        <f t="shared" si="493"/>
        <v>1</v>
      </c>
    </row>
    <row r="2035" spans="1:33">
      <c r="A2035" s="45">
        <f t="shared" si="486"/>
        <v>2035</v>
      </c>
      <c r="B2035" s="44">
        <f t="shared" si="487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6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3" t="s">
        <v>2633</v>
      </c>
      <c r="Q2035" s="13"/>
      <c r="R2035"/>
      <c r="S2035" t="str">
        <f t="shared" si="504"/>
        <v/>
      </c>
      <c r="T2035" s="41" t="str">
        <f>IF(ISNA(VLOOKUP(P2035,'NEW XEQM.c'!E:F,2,0)),"--","PRESENT")</f>
        <v>--</v>
      </c>
      <c r="U2035"/>
      <c r="V2035">
        <f t="shared" si="505"/>
        <v>634</v>
      </c>
      <c r="W2035" s="75" t="s">
        <v>2614</v>
      </c>
      <c r="X2035" s="54" t="s">
        <v>2494</v>
      </c>
      <c r="Y2035" s="54" t="s">
        <v>2155</v>
      </c>
      <c r="Z2035" s="22" t="str">
        <f t="shared" si="488"/>
        <v/>
      </c>
      <c r="AA2035" s="22" t="str">
        <f t="shared" si="489"/>
        <v/>
      </c>
      <c r="AB2035" s="1">
        <f t="shared" si="490"/>
        <v>1991</v>
      </c>
      <c r="AC2035" t="str">
        <f t="shared" si="491"/>
        <v>ITM_S16</v>
      </c>
      <c r="AD2035" s="125" t="str">
        <f>IF(ISNA(VLOOKUP(AA2035,'XEQM Shortlist'!J:J,1,0)),"//","")</f>
        <v/>
      </c>
      <c r="AF2035" s="88" t="str">
        <f t="shared" si="492"/>
        <v/>
      </c>
      <c r="AG2035" t="b">
        <f t="shared" si="493"/>
        <v>1</v>
      </c>
    </row>
    <row r="2036" spans="1:33">
      <c r="A2036" s="45">
        <f t="shared" si="486"/>
        <v>2036</v>
      </c>
      <c r="B2036" s="44">
        <f t="shared" si="487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6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3" t="s">
        <v>2634</v>
      </c>
      <c r="Q2036" s="13"/>
      <c r="R2036"/>
      <c r="S2036" t="str">
        <f t="shared" si="504"/>
        <v/>
      </c>
      <c r="T2036" s="41" t="str">
        <f>IF(ISNA(VLOOKUP(P2036,'NEW XEQM.c'!E:F,2,0)),"--","PRESENT")</f>
        <v>--</v>
      </c>
      <c r="U2036"/>
      <c r="V2036">
        <f t="shared" si="505"/>
        <v>634</v>
      </c>
      <c r="W2036" s="75" t="s">
        <v>2614</v>
      </c>
      <c r="X2036" s="54" t="s">
        <v>2494</v>
      </c>
      <c r="Y2036" s="54" t="s">
        <v>2155</v>
      </c>
      <c r="Z2036" s="22" t="str">
        <f t="shared" si="488"/>
        <v/>
      </c>
      <c r="AA2036" s="22" t="str">
        <f t="shared" si="489"/>
        <v/>
      </c>
      <c r="AB2036" s="1">
        <f t="shared" si="490"/>
        <v>1992</v>
      </c>
      <c r="AC2036" t="str">
        <f t="shared" si="491"/>
        <v>ITM_S32</v>
      </c>
      <c r="AD2036" s="125" t="str">
        <f>IF(ISNA(VLOOKUP(AA2036,'XEQM Shortlist'!J:J,1,0)),"//","")</f>
        <v/>
      </c>
      <c r="AF2036" s="88" t="str">
        <f t="shared" si="492"/>
        <v/>
      </c>
      <c r="AG2036" t="b">
        <f t="shared" si="493"/>
        <v>1</v>
      </c>
    </row>
    <row r="2037" spans="1:33">
      <c r="A2037" s="45">
        <f t="shared" si="486"/>
        <v>2037</v>
      </c>
      <c r="B2037" s="44">
        <f t="shared" si="487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6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3" t="s">
        <v>2635</v>
      </c>
      <c r="Q2037" s="13"/>
      <c r="R2037"/>
      <c r="S2037" t="str">
        <f t="shared" si="504"/>
        <v/>
      </c>
      <c r="T2037" s="41" t="str">
        <f>IF(ISNA(VLOOKUP(P2037,'NEW XEQM.c'!E:F,2,0)),"--","PRESENT")</f>
        <v>--</v>
      </c>
      <c r="U2037"/>
      <c r="V2037">
        <f t="shared" si="505"/>
        <v>634</v>
      </c>
      <c r="W2037" s="75" t="s">
        <v>2614</v>
      </c>
      <c r="X2037" s="54" t="s">
        <v>2494</v>
      </c>
      <c r="Y2037" s="54" t="s">
        <v>2155</v>
      </c>
      <c r="Z2037" s="22" t="str">
        <f t="shared" si="488"/>
        <v/>
      </c>
      <c r="AA2037" s="22" t="str">
        <f t="shared" si="489"/>
        <v/>
      </c>
      <c r="AB2037" s="1">
        <f t="shared" si="490"/>
        <v>1993</v>
      </c>
      <c r="AC2037" t="str">
        <f t="shared" si="491"/>
        <v>ITM_S64</v>
      </c>
      <c r="AD2037" s="125" t="str">
        <f>IF(ISNA(VLOOKUP(AA2037,'XEQM Shortlist'!J:J,1,0)),"//","")</f>
        <v/>
      </c>
      <c r="AF2037" s="88" t="str">
        <f t="shared" si="492"/>
        <v/>
      </c>
      <c r="AG2037" t="b">
        <f t="shared" si="493"/>
        <v>1</v>
      </c>
    </row>
    <row r="2038" spans="1:33">
      <c r="A2038" s="45">
        <f t="shared" si="486"/>
        <v>2038</v>
      </c>
      <c r="B2038" s="44">
        <f t="shared" si="487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6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3" t="s">
        <v>2636</v>
      </c>
      <c r="Q2038" s="13"/>
      <c r="R2038"/>
      <c r="S2038" t="str">
        <f t="shared" si="504"/>
        <v/>
      </c>
      <c r="T2038" s="41" t="str">
        <f>IF(ISNA(VLOOKUP(P2038,'NEW XEQM.c'!E:F,2,0)),"--","PRESENT")</f>
        <v>--</v>
      </c>
      <c r="U2038"/>
      <c r="V2038">
        <f t="shared" si="505"/>
        <v>634</v>
      </c>
      <c r="W2038" s="75" t="s">
        <v>2614</v>
      </c>
      <c r="X2038" s="54" t="s">
        <v>2494</v>
      </c>
      <c r="Y2038" s="54" t="s">
        <v>2155</v>
      </c>
      <c r="Z2038" s="22" t="str">
        <f t="shared" si="488"/>
        <v/>
      </c>
      <c r="AA2038" s="22" t="str">
        <f t="shared" si="489"/>
        <v/>
      </c>
      <c r="AB2038" s="1">
        <f t="shared" si="490"/>
        <v>1994</v>
      </c>
      <c r="AC2038" t="str">
        <f t="shared" si="491"/>
        <v>ITM_U06</v>
      </c>
      <c r="AD2038" s="125" t="str">
        <f>IF(ISNA(VLOOKUP(AA2038,'XEQM Shortlist'!J:J,1,0)),"//","")</f>
        <v/>
      </c>
      <c r="AF2038" s="88" t="str">
        <f t="shared" si="492"/>
        <v/>
      </c>
      <c r="AG2038" t="b">
        <f t="shared" si="493"/>
        <v>1</v>
      </c>
    </row>
    <row r="2039" spans="1:33">
      <c r="A2039" s="45">
        <f t="shared" si="486"/>
        <v>2039</v>
      </c>
      <c r="B2039" s="44">
        <f t="shared" si="487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6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3" t="s">
        <v>2637</v>
      </c>
      <c r="Q2039" s="13"/>
      <c r="R2039"/>
      <c r="S2039" t="str">
        <f t="shared" si="504"/>
        <v/>
      </c>
      <c r="T2039" s="41" t="str">
        <f>IF(ISNA(VLOOKUP(P2039,'NEW XEQM.c'!E:F,2,0)),"--","PRESENT")</f>
        <v>--</v>
      </c>
      <c r="U2039"/>
      <c r="V2039">
        <f t="shared" si="505"/>
        <v>634</v>
      </c>
      <c r="W2039" s="75" t="s">
        <v>2614</v>
      </c>
      <c r="X2039" s="54" t="s">
        <v>2494</v>
      </c>
      <c r="Y2039" s="54" t="s">
        <v>2155</v>
      </c>
      <c r="Z2039" s="22" t="str">
        <f t="shared" si="488"/>
        <v/>
      </c>
      <c r="AA2039" s="22" t="str">
        <f t="shared" si="489"/>
        <v/>
      </c>
      <c r="AB2039" s="1">
        <f t="shared" si="490"/>
        <v>1995</v>
      </c>
      <c r="AC2039" t="str">
        <f t="shared" si="491"/>
        <v>ITM_U08</v>
      </c>
      <c r="AD2039" s="125" t="str">
        <f>IF(ISNA(VLOOKUP(AA2039,'XEQM Shortlist'!J:J,1,0)),"//","")</f>
        <v/>
      </c>
      <c r="AF2039" s="88" t="str">
        <f t="shared" si="492"/>
        <v/>
      </c>
      <c r="AG2039" t="b">
        <f t="shared" si="493"/>
        <v>1</v>
      </c>
    </row>
    <row r="2040" spans="1:33">
      <c r="A2040" s="45">
        <f t="shared" si="486"/>
        <v>2040</v>
      </c>
      <c r="B2040" s="44">
        <f t="shared" si="487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6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3" t="s">
        <v>2638</v>
      </c>
      <c r="Q2040" s="13"/>
      <c r="R2040"/>
      <c r="S2040" t="str">
        <f t="shared" si="504"/>
        <v/>
      </c>
      <c r="T2040" s="41" t="str">
        <f>IF(ISNA(VLOOKUP(P2040,'NEW XEQM.c'!E:F,2,0)),"--","PRESENT")</f>
        <v>--</v>
      </c>
      <c r="U2040"/>
      <c r="V2040">
        <f t="shared" si="505"/>
        <v>634</v>
      </c>
      <c r="W2040" s="75" t="s">
        <v>2614</v>
      </c>
      <c r="X2040" s="54" t="s">
        <v>2494</v>
      </c>
      <c r="Y2040" s="54" t="s">
        <v>2155</v>
      </c>
      <c r="Z2040" s="22" t="str">
        <f t="shared" si="488"/>
        <v/>
      </c>
      <c r="AA2040" s="22" t="str">
        <f t="shared" si="489"/>
        <v/>
      </c>
      <c r="AB2040" s="1">
        <f t="shared" si="490"/>
        <v>1996</v>
      </c>
      <c r="AC2040" t="str">
        <f t="shared" si="491"/>
        <v>ITM_U16</v>
      </c>
      <c r="AD2040" s="125" t="str">
        <f>IF(ISNA(VLOOKUP(AA2040,'XEQM Shortlist'!J:J,1,0)),"//","")</f>
        <v/>
      </c>
      <c r="AF2040" s="88" t="str">
        <f t="shared" si="492"/>
        <v/>
      </c>
      <c r="AG2040" t="b">
        <f t="shared" si="493"/>
        <v>1</v>
      </c>
    </row>
    <row r="2041" spans="1:33">
      <c r="A2041" s="45">
        <f t="shared" si="486"/>
        <v>2041</v>
      </c>
      <c r="B2041" s="44">
        <f t="shared" si="487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6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3" t="s">
        <v>2639</v>
      </c>
      <c r="Q2041" s="13"/>
      <c r="R2041"/>
      <c r="S2041" t="str">
        <f t="shared" si="504"/>
        <v/>
      </c>
      <c r="T2041" s="41" t="str">
        <f>IF(ISNA(VLOOKUP(P2041,'NEW XEQM.c'!E:F,2,0)),"--","PRESENT")</f>
        <v>--</v>
      </c>
      <c r="U2041"/>
      <c r="V2041">
        <f t="shared" si="505"/>
        <v>634</v>
      </c>
      <c r="W2041" s="75" t="s">
        <v>2614</v>
      </c>
      <c r="X2041" s="54" t="s">
        <v>2494</v>
      </c>
      <c r="Y2041" s="54" t="s">
        <v>2155</v>
      </c>
      <c r="Z2041" s="22" t="str">
        <f t="shared" si="488"/>
        <v/>
      </c>
      <c r="AA2041" s="22" t="str">
        <f t="shared" si="489"/>
        <v/>
      </c>
      <c r="AB2041" s="1">
        <f t="shared" si="490"/>
        <v>1997</v>
      </c>
      <c r="AC2041" t="str">
        <f t="shared" si="491"/>
        <v>ITM_U32</v>
      </c>
      <c r="AD2041" s="125" t="str">
        <f>IF(ISNA(VLOOKUP(AA2041,'XEQM Shortlist'!J:J,1,0)),"//","")</f>
        <v/>
      </c>
      <c r="AF2041" s="88" t="str">
        <f t="shared" si="492"/>
        <v/>
      </c>
      <c r="AG2041" t="b">
        <f t="shared" si="493"/>
        <v>1</v>
      </c>
    </row>
    <row r="2042" spans="1:33">
      <c r="A2042" s="45">
        <f t="shared" si="486"/>
        <v>2042</v>
      </c>
      <c r="B2042" s="44">
        <f t="shared" si="487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6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3" t="s">
        <v>2640</v>
      </c>
      <c r="Q2042" s="13"/>
      <c r="R2042"/>
      <c r="S2042" t="str">
        <f t="shared" si="504"/>
        <v/>
      </c>
      <c r="T2042" s="41" t="str">
        <f>IF(ISNA(VLOOKUP(P2042,'NEW XEQM.c'!E:F,2,0)),"--","PRESENT")</f>
        <v>--</v>
      </c>
      <c r="U2042"/>
      <c r="V2042">
        <f t="shared" si="505"/>
        <v>634</v>
      </c>
      <c r="W2042" s="75" t="s">
        <v>2614</v>
      </c>
      <c r="X2042" s="54" t="s">
        <v>2494</v>
      </c>
      <c r="Y2042" s="54" t="s">
        <v>2155</v>
      </c>
      <c r="Z2042" s="22" t="str">
        <f t="shared" si="488"/>
        <v/>
      </c>
      <c r="AA2042" s="22" t="str">
        <f t="shared" si="489"/>
        <v/>
      </c>
      <c r="AB2042" s="1">
        <f t="shared" si="490"/>
        <v>1998</v>
      </c>
      <c r="AC2042" t="str">
        <f t="shared" si="491"/>
        <v>ITM_U64</v>
      </c>
      <c r="AD2042" s="125" t="str">
        <f>IF(ISNA(VLOOKUP(AA2042,'XEQM Shortlist'!J:J,1,0)),"//","")</f>
        <v/>
      </c>
      <c r="AF2042" s="88" t="str">
        <f t="shared" si="492"/>
        <v/>
      </c>
      <c r="AG2042" t="b">
        <f t="shared" si="493"/>
        <v>1</v>
      </c>
    </row>
    <row r="2043" spans="1:33">
      <c r="A2043" s="45">
        <f t="shared" si="486"/>
        <v>2043</v>
      </c>
      <c r="B2043" s="44">
        <f t="shared" si="487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6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3" t="s">
        <v>2641</v>
      </c>
      <c r="Q2043" s="13"/>
      <c r="R2043"/>
      <c r="S2043" t="str">
        <f t="shared" si="504"/>
        <v/>
      </c>
      <c r="T2043" s="41" t="str">
        <f>IF(ISNA(VLOOKUP(P2043,'NEW XEQM.c'!E:F,2,0)),"--","PRESENT")</f>
        <v>--</v>
      </c>
      <c r="U2043"/>
      <c r="V2043">
        <f t="shared" si="505"/>
        <v>634</v>
      </c>
      <c r="W2043" s="75" t="s">
        <v>2614</v>
      </c>
      <c r="X2043" s="54" t="s">
        <v>2494</v>
      </c>
      <c r="Y2043" s="54" t="s">
        <v>2155</v>
      </c>
      <c r="Z2043" s="22" t="str">
        <f t="shared" si="488"/>
        <v/>
      </c>
      <c r="AA2043" s="22" t="str">
        <f t="shared" si="489"/>
        <v/>
      </c>
      <c r="AB2043" s="1">
        <f t="shared" si="490"/>
        <v>1999</v>
      </c>
      <c r="AC2043" t="str">
        <f t="shared" si="491"/>
        <v>ITM_SL1</v>
      </c>
      <c r="AD2043" s="125" t="str">
        <f>IF(ISNA(VLOOKUP(AA2043,'XEQM Shortlist'!J:J,1,0)),"//","")</f>
        <v/>
      </c>
      <c r="AF2043" s="88" t="str">
        <f t="shared" si="492"/>
        <v/>
      </c>
      <c r="AG2043" t="b">
        <f t="shared" si="493"/>
        <v>1</v>
      </c>
    </row>
    <row r="2044" spans="1:33">
      <c r="A2044" s="45">
        <f t="shared" si="486"/>
        <v>2044</v>
      </c>
      <c r="B2044" s="44">
        <f t="shared" si="487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6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3" t="s">
        <v>2642</v>
      </c>
      <c r="Q2044" s="13"/>
      <c r="R2044"/>
      <c r="S2044" t="str">
        <f t="shared" si="504"/>
        <v/>
      </c>
      <c r="T2044" s="41" t="str">
        <f>IF(ISNA(VLOOKUP(P2044,'NEW XEQM.c'!E:F,2,0)),"--","PRESENT")</f>
        <v>--</v>
      </c>
      <c r="U2044"/>
      <c r="V2044">
        <f t="shared" si="505"/>
        <v>634</v>
      </c>
      <c r="W2044" s="75" t="s">
        <v>2614</v>
      </c>
      <c r="X2044" s="54" t="s">
        <v>2494</v>
      </c>
      <c r="Y2044" s="54" t="s">
        <v>2155</v>
      </c>
      <c r="Z2044" s="22" t="str">
        <f t="shared" si="488"/>
        <v/>
      </c>
      <c r="AA2044" s="22" t="str">
        <f t="shared" si="489"/>
        <v/>
      </c>
      <c r="AB2044" s="1">
        <f t="shared" si="490"/>
        <v>2000</v>
      </c>
      <c r="AC2044" t="str">
        <f t="shared" si="491"/>
        <v>ITM_SR1</v>
      </c>
      <c r="AD2044" s="125" t="str">
        <f>IF(ISNA(VLOOKUP(AA2044,'XEQM Shortlist'!J:J,1,0)),"//","")</f>
        <v/>
      </c>
      <c r="AF2044" s="88" t="str">
        <f t="shared" si="492"/>
        <v/>
      </c>
      <c r="AG2044" t="b">
        <f t="shared" si="493"/>
        <v>1</v>
      </c>
    </row>
    <row r="2045" spans="1:33">
      <c r="A2045" s="45">
        <f t="shared" ref="A2045:A2108" si="506">IF(B2045=INT(B2045),ROW(),"")</f>
        <v>2045</v>
      </c>
      <c r="B2045" s="44">
        <f t="shared" ref="B2045:B2108" si="507">IF(AND(MID(C2045,2,1)&lt;&gt;"/",MID(C2045,1,1)="/"),INT(B2044)+1,B2044+0.01)</f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6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3" t="s">
        <v>2643</v>
      </c>
      <c r="Q2045" s="13"/>
      <c r="R2045"/>
      <c r="S2045" t="str">
        <f t="shared" si="504"/>
        <v/>
      </c>
      <c r="T2045" s="41" t="str">
        <f>IF(ISNA(VLOOKUP(P2045,'NEW XEQM.c'!E:F,2,0)),"--","PRESENT")</f>
        <v>--</v>
      </c>
      <c r="U2045"/>
      <c r="V2045">
        <f t="shared" si="505"/>
        <v>634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08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9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0">B2045</f>
        <v>2001</v>
      </c>
      <c r="AC2045" t="str">
        <f t="shared" ref="AC2045:AC2108" si="511">P2045</f>
        <v>ITM_RL1</v>
      </c>
      <c r="AD2045" s="125" t="str">
        <f>IF(ISNA(VLOOKUP(AA2045,'XEQM Shortlist'!J:J,1,0)),"//","")</f>
        <v/>
      </c>
      <c r="AF2045" s="88" t="str">
        <f t="shared" ref="AF2045:AF2108" si="512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3">AA2045=AF2045</f>
        <v>1</v>
      </c>
    </row>
    <row r="2046" spans="1:33">
      <c r="A2046" s="45">
        <f t="shared" si="506"/>
        <v>2046</v>
      </c>
      <c r="B2046" s="44">
        <f t="shared" si="507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6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3" t="s">
        <v>2644</v>
      </c>
      <c r="Q2046" s="13"/>
      <c r="R2046"/>
      <c r="S2046" t="str">
        <f t="shared" si="504"/>
        <v/>
      </c>
      <c r="T2046" s="41" t="str">
        <f>IF(ISNA(VLOOKUP(P2046,'NEW XEQM.c'!E:F,2,0)),"--","PRESENT")</f>
        <v>--</v>
      </c>
      <c r="U2046"/>
      <c r="V2046">
        <f t="shared" si="505"/>
        <v>634</v>
      </c>
      <c r="W2046" s="75" t="s">
        <v>2614</v>
      </c>
      <c r="X2046" s="54" t="s">
        <v>2494</v>
      </c>
      <c r="Y2046" s="54" t="s">
        <v>2155</v>
      </c>
      <c r="Z2046" s="22" t="str">
        <f t="shared" si="508"/>
        <v/>
      </c>
      <c r="AA2046" s="22" t="str">
        <f t="shared" si="509"/>
        <v/>
      </c>
      <c r="AB2046" s="1">
        <f t="shared" si="510"/>
        <v>2002</v>
      </c>
      <c r="AC2046" t="str">
        <f t="shared" si="511"/>
        <v>ITM_RR1</v>
      </c>
      <c r="AD2046" s="125" t="str">
        <f>IF(ISNA(VLOOKUP(AA2046,'XEQM Shortlist'!J:J,1,0)),"//","")</f>
        <v/>
      </c>
      <c r="AF2046" s="88" t="str">
        <f t="shared" si="512"/>
        <v/>
      </c>
      <c r="AG2046" t="b">
        <f t="shared" si="513"/>
        <v>1</v>
      </c>
    </row>
    <row r="2047" spans="1:33">
      <c r="A2047" s="45">
        <f t="shared" si="506"/>
        <v>2047</v>
      </c>
      <c r="B2047" s="44">
        <f t="shared" si="507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6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3" t="s">
        <v>2645</v>
      </c>
      <c r="Q2047" s="13"/>
      <c r="R2047"/>
      <c r="S2047" t="str">
        <f t="shared" si="504"/>
        <v/>
      </c>
      <c r="T2047" s="41" t="str">
        <f>IF(ISNA(VLOOKUP(P2047,'NEW XEQM.c'!E:F,2,0)),"--","PRESENT")</f>
        <v>--</v>
      </c>
      <c r="U2047"/>
      <c r="V2047">
        <f t="shared" si="505"/>
        <v>634</v>
      </c>
      <c r="W2047" s="75" t="s">
        <v>2614</v>
      </c>
      <c r="X2047" s="54" t="s">
        <v>2494</v>
      </c>
      <c r="Y2047" s="54" t="s">
        <v>2155</v>
      </c>
      <c r="Z2047" s="22" t="str">
        <f t="shared" si="508"/>
        <v/>
      </c>
      <c r="AA2047" s="22" t="str">
        <f t="shared" si="509"/>
        <v/>
      </c>
      <c r="AB2047" s="1">
        <f t="shared" si="510"/>
        <v>2003</v>
      </c>
      <c r="AC2047" t="str">
        <f t="shared" si="511"/>
        <v>ITM_FWORD</v>
      </c>
      <c r="AD2047" s="125" t="str">
        <f>IF(ISNA(VLOOKUP(AA2047,'XEQM Shortlist'!J:J,1,0)),"//","")</f>
        <v/>
      </c>
      <c r="AF2047" s="88" t="str">
        <f t="shared" si="512"/>
        <v/>
      </c>
      <c r="AG2047" t="b">
        <f t="shared" si="513"/>
        <v>1</v>
      </c>
    </row>
    <row r="2048" spans="1:33">
      <c r="A2048" s="45">
        <f t="shared" si="506"/>
        <v>2048</v>
      </c>
      <c r="B2048" s="44">
        <f t="shared" si="507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6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3" t="s">
        <v>2646</v>
      </c>
      <c r="Q2048" s="13"/>
      <c r="R2048"/>
      <c r="S2048" t="str">
        <f t="shared" si="504"/>
        <v/>
      </c>
      <c r="T2048" s="41" t="str">
        <f>IF(ISNA(VLOOKUP(P2048,'NEW XEQM.c'!E:F,2,0)),"--","PRESENT")</f>
        <v>--</v>
      </c>
      <c r="U2048"/>
      <c r="V2048">
        <f t="shared" si="505"/>
        <v>634</v>
      </c>
      <c r="W2048" s="75" t="s">
        <v>2614</v>
      </c>
      <c r="X2048" s="54" t="s">
        <v>2494</v>
      </c>
      <c r="Y2048" s="54" t="s">
        <v>2155</v>
      </c>
      <c r="Z2048" s="22" t="str">
        <f t="shared" si="508"/>
        <v/>
      </c>
      <c r="AA2048" s="22" t="str">
        <f t="shared" si="509"/>
        <v/>
      </c>
      <c r="AB2048" s="1">
        <f t="shared" si="510"/>
        <v>2004</v>
      </c>
      <c r="AC2048" t="str">
        <f t="shared" si="511"/>
        <v>ITM_FBYTE</v>
      </c>
      <c r="AD2048" s="125" t="str">
        <f>IF(ISNA(VLOOKUP(AA2048,'XEQM Shortlist'!J:J,1,0)),"//","")</f>
        <v/>
      </c>
      <c r="AF2048" s="88" t="str">
        <f t="shared" si="512"/>
        <v/>
      </c>
      <c r="AG2048" t="b">
        <f t="shared" si="513"/>
        <v>1</v>
      </c>
    </row>
    <row r="2049" spans="1:33">
      <c r="A2049" s="45">
        <f t="shared" si="506"/>
        <v>2049</v>
      </c>
      <c r="B2049" s="44">
        <f t="shared" si="507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6" t="s">
        <v>3</v>
      </c>
      <c r="J2049" s="81" t="s">
        <v>1348</v>
      </c>
      <c r="K2049" s="83" t="s">
        <v>3817</v>
      </c>
      <c r="L2049" s="84" t="s">
        <v>4614</v>
      </c>
      <c r="M2049" s="84" t="s">
        <v>4670</v>
      </c>
      <c r="N2049" s="52" t="s">
        <v>2599</v>
      </c>
      <c r="O2049" s="84" t="s">
        <v>2653</v>
      </c>
      <c r="P2049" s="263" t="s">
        <v>5033</v>
      </c>
      <c r="Q2049" s="13"/>
      <c r="R2049"/>
      <c r="S2049" t="str">
        <f t="shared" si="504"/>
        <v/>
      </c>
      <c r="T2049" s="41" t="str">
        <f>IF(ISNA(VLOOKUP(P2049,'NEW XEQM.c'!E:F,2,0)),"--","PRESENT")</f>
        <v>--</v>
      </c>
      <c r="U2049"/>
      <c r="V2049">
        <f t="shared" si="505"/>
        <v>635</v>
      </c>
      <c r="W2049" s="75" t="s">
        <v>2556</v>
      </c>
      <c r="X2049" s="54" t="s">
        <v>2500</v>
      </c>
      <c r="Y2049" s="54" t="s">
        <v>2155</v>
      </c>
      <c r="Z2049" s="22" t="str">
        <f t="shared" si="508"/>
        <v>"CLRMOD"</v>
      </c>
      <c r="AA2049" s="22" t="str">
        <f t="shared" si="509"/>
        <v>CLRMOD</v>
      </c>
      <c r="AB2049" s="1">
        <f t="shared" si="510"/>
        <v>2005</v>
      </c>
      <c r="AC2049" t="str">
        <f t="shared" si="511"/>
        <v>ITM_CLRMOD</v>
      </c>
      <c r="AD2049" s="125" t="str">
        <f>IF(ISNA(VLOOKUP(AA2049,'XEQM Shortlist'!J:J,1,0)),"//","")</f>
        <v>//</v>
      </c>
      <c r="AF2049" s="88" t="str">
        <f t="shared" si="512"/>
        <v>CLRMOD</v>
      </c>
      <c r="AG2049" t="b">
        <f t="shared" si="513"/>
        <v>1</v>
      </c>
    </row>
    <row r="2050" spans="1:33">
      <c r="A2050" s="45">
        <f t="shared" si="506"/>
        <v>2050</v>
      </c>
      <c r="B2050" s="44">
        <f t="shared" si="507"/>
        <v>2006</v>
      </c>
      <c r="C2050" s="80" t="s">
        <v>3629</v>
      </c>
      <c r="D2050" s="80" t="s">
        <v>12</v>
      </c>
      <c r="E2050" s="249" t="s">
        <v>2652</v>
      </c>
      <c r="F2050" s="81" t="s">
        <v>2652</v>
      </c>
      <c r="G2050" s="86">
        <v>0</v>
      </c>
      <c r="H2050" s="86">
        <v>3</v>
      </c>
      <c r="I2050" s="266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3" t="s">
        <v>2651</v>
      </c>
      <c r="Q2050" s="13"/>
      <c r="R2050"/>
      <c r="S2050" t="str">
        <f t="shared" si="504"/>
        <v/>
      </c>
      <c r="T2050" s="41" t="str">
        <f>IF(ISNA(VLOOKUP(P2050,'NEW XEQM.c'!E:F,2,0)),"--","PRESENT")</f>
        <v>--</v>
      </c>
      <c r="U2050"/>
      <c r="V2050">
        <f t="shared" si="505"/>
        <v>635</v>
      </c>
      <c r="W2050" s="75" t="s">
        <v>2614</v>
      </c>
      <c r="X2050" s="54" t="s">
        <v>2494</v>
      </c>
      <c r="Y2050" s="54" t="s">
        <v>2155</v>
      </c>
      <c r="Z2050" s="22" t="str">
        <f t="shared" si="508"/>
        <v/>
      </c>
      <c r="AA2050" s="22" t="str">
        <f t="shared" si="509"/>
        <v/>
      </c>
      <c r="AB2050" s="1">
        <f t="shared" si="510"/>
        <v>2006</v>
      </c>
      <c r="AC2050" t="str">
        <f t="shared" si="511"/>
        <v>ITM_SHOIREP</v>
      </c>
      <c r="AD2050" s="125" t="str">
        <f>IF(ISNA(VLOOKUP(AA2050,'XEQM Shortlist'!J:J,1,0)),"//","")</f>
        <v/>
      </c>
      <c r="AF2050" s="88" t="str">
        <f t="shared" si="512"/>
        <v/>
      </c>
      <c r="AG2050" t="b">
        <f t="shared" si="513"/>
        <v>1</v>
      </c>
    </row>
    <row r="2051" spans="1:33">
      <c r="A2051" s="45">
        <f t="shared" si="506"/>
        <v>2051</v>
      </c>
      <c r="B2051" s="44">
        <f t="shared" si="507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6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3" t="s">
        <v>2668</v>
      </c>
      <c r="Q2051" s="13"/>
      <c r="R2051"/>
      <c r="S2051" t="str">
        <f t="shared" si="504"/>
        <v/>
      </c>
      <c r="T2051" s="41" t="str">
        <f>IF(ISNA(VLOOKUP(P2051,'NEW XEQM.c'!E:F,2,0)),"--","PRESENT")</f>
        <v>--</v>
      </c>
      <c r="U2051"/>
      <c r="V2051">
        <f t="shared" si="505"/>
        <v>635</v>
      </c>
      <c r="W2051" s="75" t="s">
        <v>2601</v>
      </c>
      <c r="X2051" s="54"/>
      <c r="Y2051" s="54" t="s">
        <v>2155</v>
      </c>
      <c r="Z2051" s="22" t="str">
        <f t="shared" si="508"/>
        <v/>
      </c>
      <c r="AA2051" s="22" t="str">
        <f t="shared" si="509"/>
        <v/>
      </c>
      <c r="AB2051" s="1">
        <f t="shared" si="510"/>
        <v>2007</v>
      </c>
      <c r="AC2051" t="str">
        <f t="shared" si="511"/>
        <v>ITM_SCALE</v>
      </c>
      <c r="AD2051" s="125" t="str">
        <f>IF(ISNA(VLOOKUP(AA2051,'XEQM Shortlist'!J:J,1,0)),"//","")</f>
        <v/>
      </c>
      <c r="AF2051" s="88" t="str">
        <f t="shared" si="512"/>
        <v/>
      </c>
      <c r="AG2051" t="b">
        <f t="shared" si="513"/>
        <v>1</v>
      </c>
    </row>
    <row r="2052" spans="1:33">
      <c r="A2052" s="45">
        <f t="shared" si="506"/>
        <v>2052</v>
      </c>
      <c r="B2052" s="44">
        <f t="shared" si="507"/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6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6" t="s">
        <v>5030</v>
      </c>
      <c r="Q2052" s="13"/>
      <c r="R2052"/>
      <c r="S2052" t="str">
        <f t="shared" si="504"/>
        <v/>
      </c>
      <c r="T2052" s="41" t="str">
        <f>IF(ISNA(VLOOKUP(P2052,'NEW XEQM.c'!E:F,2,0)),"--","PRESENT")</f>
        <v>--</v>
      </c>
      <c r="U2052"/>
      <c r="V2052">
        <f t="shared" si="505"/>
        <v>635</v>
      </c>
      <c r="W2052" s="2" t="s">
        <v>2566</v>
      </c>
      <c r="X2052" s="96" t="s">
        <v>2494</v>
      </c>
      <c r="Y2052" s="96"/>
      <c r="Z2052" s="22" t="str">
        <f t="shared" si="508"/>
        <v/>
      </c>
      <c r="AA2052" s="22" t="str">
        <f t="shared" si="509"/>
        <v/>
      </c>
      <c r="AB2052" s="1">
        <f t="shared" si="510"/>
        <v>2008</v>
      </c>
      <c r="AC2052" t="str">
        <f t="shared" si="511"/>
        <v>ITM_TOPHEX</v>
      </c>
      <c r="AD2052" s="125" t="str">
        <f>IF(ISNA(VLOOKUP(AA2052,'XEQM Shortlist'!J:J,1,0)),"//","")</f>
        <v/>
      </c>
      <c r="AF2052" s="88" t="str">
        <f t="shared" si="512"/>
        <v/>
      </c>
      <c r="AG2052" t="b">
        <f t="shared" si="513"/>
        <v>1</v>
      </c>
    </row>
    <row r="2053" spans="1:33">
      <c r="A2053" s="45">
        <f t="shared" si="506"/>
        <v>2053</v>
      </c>
      <c r="B2053" s="44">
        <f t="shared" si="507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6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3" t="s">
        <v>2661</v>
      </c>
      <c r="Q2053" s="13"/>
      <c r="R2053"/>
      <c r="S2053" t="str">
        <f t="shared" si="504"/>
        <v/>
      </c>
      <c r="T2053" s="41" t="str">
        <f>IF(ISNA(VLOOKUP(P2053,'NEW XEQM.c'!E:F,2,0)),"--","PRESENT")</f>
        <v>--</v>
      </c>
      <c r="U2053"/>
      <c r="V2053">
        <f t="shared" si="505"/>
        <v>635</v>
      </c>
      <c r="W2053" s="75" t="s">
        <v>2566</v>
      </c>
      <c r="X2053" s="54" t="s">
        <v>2155</v>
      </c>
      <c r="Y2053" s="54" t="s">
        <v>2155</v>
      </c>
      <c r="Z2053" s="22" t="str">
        <f t="shared" si="508"/>
        <v/>
      </c>
      <c r="AA2053" s="22" t="str">
        <f t="shared" si="509"/>
        <v/>
      </c>
      <c r="AB2053" s="1">
        <f t="shared" si="510"/>
        <v>2009</v>
      </c>
      <c r="AC2053" t="str">
        <f t="shared" si="511"/>
        <v>ITM_PLINE</v>
      </c>
      <c r="AD2053" s="125" t="str">
        <f>IF(ISNA(VLOOKUP(AA2053,'XEQM Shortlist'!J:J,1,0)),"//","")</f>
        <v/>
      </c>
      <c r="AF2053" s="88" t="str">
        <f t="shared" si="512"/>
        <v/>
      </c>
      <c r="AG2053" t="b">
        <f t="shared" si="513"/>
        <v>1</v>
      </c>
    </row>
    <row r="2054" spans="1:33">
      <c r="A2054" s="45">
        <f t="shared" si="506"/>
        <v>2054</v>
      </c>
      <c r="B2054" s="44">
        <f t="shared" si="507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6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3" t="s">
        <v>2662</v>
      </c>
      <c r="Q2054" s="13"/>
      <c r="R2054"/>
      <c r="S2054" t="str">
        <f t="shared" si="504"/>
        <v/>
      </c>
      <c r="T2054" s="41" t="str">
        <f>IF(ISNA(VLOOKUP(P2054,'NEW XEQM.c'!E:F,2,0)),"--","PRESENT")</f>
        <v>--</v>
      </c>
      <c r="U2054"/>
      <c r="V2054">
        <f t="shared" si="505"/>
        <v>635</v>
      </c>
      <c r="W2054" s="75" t="s">
        <v>2566</v>
      </c>
      <c r="X2054" s="54" t="s">
        <v>2155</v>
      </c>
      <c r="Y2054" s="54" t="s">
        <v>2155</v>
      </c>
      <c r="Z2054" s="22" t="str">
        <f t="shared" si="508"/>
        <v/>
      </c>
      <c r="AA2054" s="22" t="str">
        <f t="shared" si="509"/>
        <v/>
      </c>
      <c r="AB2054" s="1">
        <f t="shared" si="510"/>
        <v>2010</v>
      </c>
      <c r="AC2054" t="str">
        <f t="shared" si="511"/>
        <v>ITM_PCROS</v>
      </c>
      <c r="AD2054" s="125" t="str">
        <f>IF(ISNA(VLOOKUP(AA2054,'XEQM Shortlist'!J:J,1,0)),"//","")</f>
        <v/>
      </c>
      <c r="AF2054" s="88" t="str">
        <f t="shared" si="512"/>
        <v/>
      </c>
      <c r="AG2054" t="b">
        <f t="shared" si="513"/>
        <v>1</v>
      </c>
    </row>
    <row r="2055" spans="1:33">
      <c r="A2055" s="45">
        <f t="shared" si="506"/>
        <v>2055</v>
      </c>
      <c r="B2055" s="44">
        <f t="shared" si="507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6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3" t="s">
        <v>2663</v>
      </c>
      <c r="Q2055" s="13"/>
      <c r="R2055"/>
      <c r="S2055" t="str">
        <f t="shared" si="504"/>
        <v/>
      </c>
      <c r="T2055" s="41" t="str">
        <f>IF(ISNA(VLOOKUP(P2055,'NEW XEQM.c'!E:F,2,0)),"--","PRESENT")</f>
        <v>--</v>
      </c>
      <c r="U2055"/>
      <c r="V2055">
        <f t="shared" si="505"/>
        <v>635</v>
      </c>
      <c r="W2055" s="75" t="s">
        <v>2566</v>
      </c>
      <c r="X2055" s="54" t="s">
        <v>2155</v>
      </c>
      <c r="Y2055" s="54" t="s">
        <v>2155</v>
      </c>
      <c r="Z2055" s="22" t="str">
        <f t="shared" si="508"/>
        <v/>
      </c>
      <c r="AA2055" s="22" t="str">
        <f t="shared" si="509"/>
        <v/>
      </c>
      <c r="AB2055" s="1">
        <f t="shared" si="510"/>
        <v>2011</v>
      </c>
      <c r="AC2055" t="str">
        <f t="shared" si="511"/>
        <v>ITM_PBOX</v>
      </c>
      <c r="AD2055" s="125" t="str">
        <f>IF(ISNA(VLOOKUP(AA2055,'XEQM Shortlist'!J:J,1,0)),"//","")</f>
        <v/>
      </c>
      <c r="AF2055" s="88" t="str">
        <f t="shared" si="512"/>
        <v/>
      </c>
      <c r="AG2055" t="b">
        <f t="shared" si="513"/>
        <v>1</v>
      </c>
    </row>
    <row r="2056" spans="1:33">
      <c r="A2056" s="45">
        <f t="shared" si="506"/>
        <v>2056</v>
      </c>
      <c r="B2056" s="44">
        <f t="shared" si="507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6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3" t="s">
        <v>2207</v>
      </c>
      <c r="Q2056" s="13"/>
      <c r="R2056"/>
      <c r="S2056" t="str">
        <f t="shared" si="504"/>
        <v/>
      </c>
      <c r="T2056" s="41" t="str">
        <f>IF(ISNA(VLOOKUP(P2056,'NEW XEQM.c'!E:F,2,0)),"--","PRESENT")</f>
        <v>--</v>
      </c>
      <c r="U2056"/>
      <c r="V2056">
        <f t="shared" si="505"/>
        <v>635</v>
      </c>
      <c r="W2056" s="75" t="s">
        <v>2566</v>
      </c>
      <c r="X2056" s="54" t="s">
        <v>2155</v>
      </c>
      <c r="Y2056" s="54" t="s">
        <v>2155</v>
      </c>
      <c r="Z2056" s="22" t="str">
        <f t="shared" si="508"/>
        <v/>
      </c>
      <c r="AA2056" s="22" t="str">
        <f t="shared" si="509"/>
        <v/>
      </c>
      <c r="AB2056" s="1">
        <f t="shared" si="510"/>
        <v>2012</v>
      </c>
      <c r="AC2056" t="str">
        <f t="shared" si="511"/>
        <v>ITM_VECT</v>
      </c>
      <c r="AD2056" s="125" t="str">
        <f>IF(ISNA(VLOOKUP(AA2056,'XEQM Shortlist'!J:J,1,0)),"//","")</f>
        <v/>
      </c>
      <c r="AF2056" s="88" t="str">
        <f t="shared" si="512"/>
        <v/>
      </c>
      <c r="AG2056" t="b">
        <f t="shared" si="513"/>
        <v>1</v>
      </c>
    </row>
    <row r="2057" spans="1:33">
      <c r="A2057" s="45">
        <f t="shared" si="506"/>
        <v>2057</v>
      </c>
      <c r="B2057" s="44">
        <f t="shared" si="507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6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3" t="s">
        <v>2666</v>
      </c>
      <c r="Q2057" s="13"/>
      <c r="R2057"/>
      <c r="S2057" t="str">
        <f t="shared" si="504"/>
        <v/>
      </c>
      <c r="T2057" s="41" t="str">
        <f>IF(ISNA(VLOOKUP(P2057,'NEW XEQM.c'!E:F,2,0)),"--","PRESENT")</f>
        <v>--</v>
      </c>
      <c r="U2057"/>
      <c r="V2057">
        <f t="shared" si="505"/>
        <v>635</v>
      </c>
      <c r="W2057" s="75" t="s">
        <v>2566</v>
      </c>
      <c r="X2057" s="54" t="s">
        <v>2155</v>
      </c>
      <c r="Y2057" s="54" t="s">
        <v>2155</v>
      </c>
      <c r="Z2057" s="22" t="str">
        <f t="shared" si="508"/>
        <v/>
      </c>
      <c r="AA2057" s="22" t="str">
        <f t="shared" si="509"/>
        <v/>
      </c>
      <c r="AB2057" s="1">
        <f t="shared" si="510"/>
        <v>2013</v>
      </c>
      <c r="AC2057" t="str">
        <f t="shared" si="511"/>
        <v>ITM_NVECT</v>
      </c>
      <c r="AD2057" s="125" t="str">
        <f>IF(ISNA(VLOOKUP(AA2057,'XEQM Shortlist'!J:J,1,0)),"//","")</f>
        <v/>
      </c>
      <c r="AF2057" s="88" t="str">
        <f t="shared" si="512"/>
        <v/>
      </c>
      <c r="AG2057" t="b">
        <f t="shared" si="513"/>
        <v>1</v>
      </c>
    </row>
    <row r="2058" spans="1:33">
      <c r="A2058" s="45">
        <f t="shared" si="506"/>
        <v>2058</v>
      </c>
      <c r="B2058" s="44">
        <f t="shared" si="507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6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3" t="s">
        <v>2538</v>
      </c>
      <c r="Q2058" s="13"/>
      <c r="R2058"/>
      <c r="S2058" t="str">
        <f t="shared" si="504"/>
        <v/>
      </c>
      <c r="T2058" s="41" t="str">
        <f>IF(ISNA(VLOOKUP(P2058,'NEW XEQM.c'!E:F,2,0)),"--","PRESENT")</f>
        <v>--</v>
      </c>
      <c r="U2058"/>
      <c r="V2058">
        <f t="shared" si="505"/>
        <v>635</v>
      </c>
      <c r="W2058" s="75" t="s">
        <v>2601</v>
      </c>
      <c r="X2058" s="54" t="s">
        <v>2155</v>
      </c>
      <c r="Y2058" s="54" t="s">
        <v>2155</v>
      </c>
      <c r="Z2058" s="22" t="str">
        <f t="shared" si="508"/>
        <v/>
      </c>
      <c r="AA2058" s="22" t="str">
        <f t="shared" si="509"/>
        <v/>
      </c>
      <c r="AB2058" s="1">
        <f t="shared" si="510"/>
        <v>2014</v>
      </c>
      <c r="AC2058" t="str">
        <f t="shared" si="511"/>
        <v>ITM_EXTX</v>
      </c>
      <c r="AD2058" s="125" t="str">
        <f>IF(ISNA(VLOOKUP(AA2058,'XEQM Shortlist'!J:J,1,0)),"//","")</f>
        <v/>
      </c>
      <c r="AF2058" s="88" t="str">
        <f t="shared" si="512"/>
        <v/>
      </c>
      <c r="AG2058" t="b">
        <f t="shared" si="513"/>
        <v>1</v>
      </c>
    </row>
    <row r="2059" spans="1:33">
      <c r="A2059" s="45">
        <f t="shared" si="506"/>
        <v>2059</v>
      </c>
      <c r="B2059" s="44">
        <f t="shared" si="507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6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3" t="s">
        <v>2539</v>
      </c>
      <c r="Q2059" s="13"/>
      <c r="R2059"/>
      <c r="S2059" t="str">
        <f t="shared" si="504"/>
        <v/>
      </c>
      <c r="T2059" s="41" t="str">
        <f>IF(ISNA(VLOOKUP(P2059,'NEW XEQM.c'!E:F,2,0)),"--","PRESENT")</f>
        <v>--</v>
      </c>
      <c r="U2059"/>
      <c r="V2059">
        <f t="shared" si="505"/>
        <v>635</v>
      </c>
      <c r="W2059" s="75" t="s">
        <v>2601</v>
      </c>
      <c r="X2059" s="54" t="s">
        <v>2155</v>
      </c>
      <c r="Y2059" s="54" t="s">
        <v>2155</v>
      </c>
      <c r="Z2059" s="22" t="str">
        <f t="shared" si="508"/>
        <v/>
      </c>
      <c r="AA2059" s="22" t="str">
        <f t="shared" si="509"/>
        <v/>
      </c>
      <c r="AB2059" s="1">
        <f t="shared" si="510"/>
        <v>2015</v>
      </c>
      <c r="AC2059" t="str">
        <f t="shared" si="511"/>
        <v>ITM_EXTY</v>
      </c>
      <c r="AD2059" s="125" t="str">
        <f>IF(ISNA(VLOOKUP(AA2059,'XEQM Shortlist'!J:J,1,0)),"//","")</f>
        <v/>
      </c>
      <c r="AF2059" s="88" t="str">
        <f t="shared" si="512"/>
        <v/>
      </c>
      <c r="AG2059" t="b">
        <f t="shared" si="513"/>
        <v>1</v>
      </c>
    </row>
    <row r="2060" spans="1:33">
      <c r="A2060" s="45">
        <f t="shared" si="506"/>
        <v>2060</v>
      </c>
      <c r="B2060" s="44">
        <f t="shared" si="507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4"/>
        <v/>
      </c>
      <c r="T2060" s="41" t="str">
        <f>IF(ISNA(VLOOKUP(P2060,'NEW XEQM.c'!E:F,2,0)),"--","PRESENT")</f>
        <v>--</v>
      </c>
      <c r="U2060"/>
      <c r="V2060">
        <f t="shared" si="505"/>
        <v>636</v>
      </c>
      <c r="W2060" s="75" t="s">
        <v>2594</v>
      </c>
      <c r="X2060" s="54" t="s">
        <v>2500</v>
      </c>
      <c r="Y2060" s="54" t="s">
        <v>2155</v>
      </c>
      <c r="Z2060" s="22" t="str">
        <f t="shared" si="508"/>
        <v>"DMX"</v>
      </c>
      <c r="AA2060" s="22" t="str">
        <f t="shared" si="509"/>
        <v>DMX</v>
      </c>
      <c r="AB2060" s="1">
        <f t="shared" si="510"/>
        <v>2016</v>
      </c>
      <c r="AC2060" t="str">
        <f t="shared" si="511"/>
        <v>ITM_DENMAX2</v>
      </c>
      <c r="AD2060" s="125" t="str">
        <f>IF(ISNA(VLOOKUP(AA2060,'XEQM Shortlist'!J:J,1,0)),"//","")</f>
        <v>//</v>
      </c>
      <c r="AF2060" s="88" t="str">
        <f t="shared" si="512"/>
        <v>DMX</v>
      </c>
      <c r="AG2060" t="b">
        <f t="shared" si="513"/>
        <v>1</v>
      </c>
    </row>
    <row r="2061" spans="1:33">
      <c r="A2061" s="45">
        <f t="shared" si="506"/>
        <v>2061</v>
      </c>
      <c r="B2061" s="44">
        <f t="shared" si="507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6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4"/>
        <v/>
      </c>
      <c r="T2061" s="41" t="str">
        <f>IF(ISNA(VLOOKUP(P2061,'NEW XEQM.c'!E:F,2,0)),"--","PRESENT")</f>
        <v>--</v>
      </c>
      <c r="U2061"/>
      <c r="V2061">
        <f t="shared" si="505"/>
        <v>637</v>
      </c>
      <c r="W2061" s="75" t="s">
        <v>2594</v>
      </c>
      <c r="X2061" s="54" t="s">
        <v>2500</v>
      </c>
      <c r="Y2061" s="54" t="s">
        <v>2155</v>
      </c>
      <c r="Z2061" s="22" t="str">
        <f t="shared" si="508"/>
        <v>"SDIGS"</v>
      </c>
      <c r="AA2061" s="22" t="str">
        <f t="shared" si="509"/>
        <v>SDIGS</v>
      </c>
      <c r="AB2061" s="1">
        <f t="shared" si="510"/>
        <v>2017</v>
      </c>
      <c r="AC2061" t="str">
        <f t="shared" si="511"/>
        <v>ITM_SETSIG2</v>
      </c>
      <c r="AD2061" s="125" t="str">
        <f>IF(ISNA(VLOOKUP(AA2061,'XEQM Shortlist'!J:J,1,0)),"//","")</f>
        <v>//</v>
      </c>
      <c r="AF2061" s="88" t="str">
        <f t="shared" si="512"/>
        <v>SDIGS</v>
      </c>
      <c r="AG2061" t="b">
        <f t="shared" si="513"/>
        <v>1</v>
      </c>
    </row>
    <row r="2062" spans="1:33" s="17" customFormat="1">
      <c r="A2062" s="45">
        <f t="shared" ref="A2062" si="514">IF(B2062=INT(B2062),ROW(),"")</f>
        <v>2062</v>
      </c>
      <c r="B2062" s="44">
        <f t="shared" ref="B2062" si="515">IF(AND(MID(C2062,2,1)&lt;&gt;"/",MID(C2062,1,1)="/"),INT(B2061)+1,B2061+0.01)</f>
        <v>2018</v>
      </c>
      <c r="C2062" s="89" t="s">
        <v>3642</v>
      </c>
      <c r="D2062" s="89" t="s">
        <v>7</v>
      </c>
      <c r="E2062" s="108" t="str">
        <f t="shared" ref="E2062" si="516">CHAR(34)&amp;IF(B2062&lt;10,"000",IF(B2062&lt;100,"00",IF(B2062&lt;1000,"0","")))&amp;$B2062&amp;CHAR(34)</f>
        <v>"2018"</v>
      </c>
      <c r="F2062" s="90" t="str">
        <f t="shared" ref="F2062" si="517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6" t="str">
        <f t="shared" ref="P2062" si="518">"MNU_"&amp;IF(B2062&lt;10,"000",IF(B2062&lt;100,"00",IF(B2062&lt;1000,"0","")))&amp;$B2062</f>
        <v>MNU_2018</v>
      </c>
      <c r="Q2062" s="13"/>
      <c r="R2062"/>
      <c r="S2062" t="str">
        <f t="shared" ref="S2062" si="519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0">IF(AA2062&lt;&gt;"",V2061+1,V2061)</f>
        <v>637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1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2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3">B2062</f>
        <v>2018</v>
      </c>
      <c r="AC2062" t="str">
        <f t="shared" ref="AC2062" si="524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5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26">AA2062=AF2062</f>
        <v>1</v>
      </c>
    </row>
    <row r="2063" spans="1:33">
      <c r="A2063" s="45">
        <f t="shared" si="506"/>
        <v>2063</v>
      </c>
      <c r="B2063" s="44">
        <f t="shared" si="507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4"/>
        <v/>
      </c>
      <c r="T2063" s="41" t="str">
        <f>IF(ISNA(VLOOKUP(P2063,'NEW XEQM.c'!E:F,2,0)),"--","PRESENT")</f>
        <v>--</v>
      </c>
      <c r="U2063"/>
      <c r="V2063">
        <f t="shared" si="505"/>
        <v>638</v>
      </c>
      <c r="W2063" s="75" t="s">
        <v>2566</v>
      </c>
      <c r="X2063" s="54" t="s">
        <v>2155</v>
      </c>
      <c r="Y2063" s="54" t="s">
        <v>2155</v>
      </c>
      <c r="Z2063" s="22" t="str">
        <f t="shared" si="508"/>
        <v>"RMODE?"</v>
      </c>
      <c r="AA2063" s="22" t="str">
        <f t="shared" si="509"/>
        <v>RMODE?</v>
      </c>
      <c r="AB2063" s="1">
        <f t="shared" si="510"/>
        <v>2019</v>
      </c>
      <c r="AC2063" t="str">
        <f t="shared" si="511"/>
        <v>ITM_RMODEQ</v>
      </c>
      <c r="AD2063" s="125" t="str">
        <f>IF(ISNA(VLOOKUP(AA2063,'XEQM Shortlist'!J:J,1,0)),"//","")</f>
        <v>//</v>
      </c>
      <c r="AF2063" s="88" t="str">
        <f t="shared" si="512"/>
        <v>RMODE?</v>
      </c>
      <c r="AG2063" t="b">
        <f t="shared" si="513"/>
        <v>1</v>
      </c>
    </row>
    <row r="2064" spans="1:33">
      <c r="A2064" s="45">
        <f t="shared" si="506"/>
        <v>2064</v>
      </c>
      <c r="B2064" s="44">
        <f t="shared" si="507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6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6" t="s">
        <v>5040</v>
      </c>
      <c r="Q2064" s="13"/>
      <c r="R2064"/>
      <c r="S2064" t="str">
        <f t="shared" si="504"/>
        <v/>
      </c>
      <c r="T2064" s="41" t="str">
        <f>IF(ISNA(VLOOKUP(P2064,'NEW XEQM.c'!E:F,2,0)),"--","PRESENT")</f>
        <v>--</v>
      </c>
      <c r="U2064"/>
      <c r="V2064">
        <f t="shared" si="505"/>
        <v>638</v>
      </c>
      <c r="W2064" s="2" t="s">
        <v>2566</v>
      </c>
      <c r="X2064" s="96" t="s">
        <v>2494</v>
      </c>
      <c r="Y2064" s="96"/>
      <c r="Z2064" s="22" t="str">
        <f t="shared" si="508"/>
        <v/>
      </c>
      <c r="AA2064" s="22" t="str">
        <f t="shared" si="509"/>
        <v/>
      </c>
      <c r="AB2064" s="1">
        <f t="shared" si="510"/>
        <v>2020</v>
      </c>
      <c r="AC2064" t="str">
        <f t="shared" si="511"/>
        <v>ITM_SI_All</v>
      </c>
      <c r="AD2064" s="125" t="str">
        <f>IF(ISNA(VLOOKUP(AA2064,'XEQM Shortlist'!J:J,1,0)),"//","")</f>
        <v/>
      </c>
      <c r="AF2064" s="88" t="str">
        <f t="shared" si="512"/>
        <v/>
      </c>
      <c r="AG2064" t="b">
        <f t="shared" si="513"/>
        <v>1</v>
      </c>
    </row>
    <row r="2065" spans="1:33" s="224" customFormat="1">
      <c r="A2065" s="45">
        <f t="shared" si="506"/>
        <v>2065</v>
      </c>
      <c r="B2065" s="44">
        <f t="shared" si="507"/>
        <v>2021</v>
      </c>
      <c r="C2065" s="80" t="s">
        <v>3612</v>
      </c>
      <c r="D2065" s="80" t="s">
        <v>5054</v>
      </c>
      <c r="E2065" s="226" t="s">
        <v>5057</v>
      </c>
      <c r="F2065" s="226" t="s">
        <v>5057</v>
      </c>
      <c r="G2065" s="227">
        <v>0</v>
      </c>
      <c r="H2065" s="227">
        <v>0</v>
      </c>
      <c r="I2065" s="266" t="s">
        <v>1</v>
      </c>
      <c r="J2065" s="226" t="s">
        <v>1348</v>
      </c>
      <c r="K2065" s="228" t="s">
        <v>3656</v>
      </c>
      <c r="L2065" s="229" t="s">
        <v>4614</v>
      </c>
      <c r="M2065" s="229" t="s">
        <v>4672</v>
      </c>
      <c r="N2065" s="52" t="s">
        <v>2599</v>
      </c>
      <c r="O2065" s="225"/>
      <c r="P2065" s="263" t="s">
        <v>5060</v>
      </c>
      <c r="Q2065" s="13"/>
      <c r="R2065"/>
      <c r="S2065" t="str">
        <f t="shared" si="504"/>
        <v/>
      </c>
      <c r="T2065" s="41" t="str">
        <f>IF(ISNA(VLOOKUP(P2065,'NEW XEQM.c'!E:F,2,0)),"--","PRESENT")</f>
        <v>--</v>
      </c>
      <c r="U2065"/>
      <c r="V2065">
        <f t="shared" si="505"/>
        <v>638</v>
      </c>
      <c r="W2065" s="223" t="s">
        <v>2595</v>
      </c>
      <c r="X2065" s="230" t="s">
        <v>2155</v>
      </c>
      <c r="Y2065" s="230" t="s">
        <v>2155</v>
      </c>
      <c r="Z2065" s="22" t="str">
        <f t="shared" si="508"/>
        <v/>
      </c>
      <c r="AA2065" s="22" t="str">
        <f t="shared" si="509"/>
        <v/>
      </c>
      <c r="AB2065" s="1">
        <f t="shared" si="510"/>
        <v>2021</v>
      </c>
      <c r="AC2065" t="str">
        <f t="shared" si="511"/>
        <v>ITM_USER_ARESET</v>
      </c>
      <c r="AD2065" s="125" t="str">
        <f>IF(ISNA(VLOOKUP(AA2065,'XEQM Shortlist'!J:J,1,0)),"//","")</f>
        <v/>
      </c>
      <c r="AE2065"/>
      <c r="AF2065" s="88" t="str">
        <f t="shared" si="512"/>
        <v/>
      </c>
      <c r="AG2065" t="b">
        <f t="shared" si="513"/>
        <v>1</v>
      </c>
    </row>
    <row r="2066" spans="1:33" s="224" customFormat="1">
      <c r="A2066" s="45">
        <f t="shared" si="506"/>
        <v>2066</v>
      </c>
      <c r="B2066" s="44">
        <f t="shared" si="507"/>
        <v>2022</v>
      </c>
      <c r="C2066" s="80" t="s">
        <v>3612</v>
      </c>
      <c r="D2066" s="80" t="s">
        <v>5055</v>
      </c>
      <c r="E2066" s="226" t="s">
        <v>5058</v>
      </c>
      <c r="F2066" s="226" t="s">
        <v>5058</v>
      </c>
      <c r="G2066" s="227">
        <v>0</v>
      </c>
      <c r="H2066" s="227">
        <v>0</v>
      </c>
      <c r="I2066" s="266" t="s">
        <v>1</v>
      </c>
      <c r="J2066" s="226" t="s">
        <v>1348</v>
      </c>
      <c r="K2066" s="228" t="s">
        <v>3656</v>
      </c>
      <c r="L2066" s="229" t="s">
        <v>4614</v>
      </c>
      <c r="M2066" s="229" t="s">
        <v>4672</v>
      </c>
      <c r="N2066" s="52" t="s">
        <v>2599</v>
      </c>
      <c r="O2066" s="225"/>
      <c r="P2066" s="263" t="s">
        <v>5061</v>
      </c>
      <c r="Q2066" s="13"/>
      <c r="R2066"/>
      <c r="S2066" t="str">
        <f t="shared" si="504"/>
        <v/>
      </c>
      <c r="T2066" s="41" t="str">
        <f>IF(ISNA(VLOOKUP(P2066,'NEW XEQM.c'!E:F,2,0)),"--","PRESENT")</f>
        <v>--</v>
      </c>
      <c r="U2066"/>
      <c r="V2066">
        <f t="shared" si="505"/>
        <v>638</v>
      </c>
      <c r="W2066" s="223" t="s">
        <v>2595</v>
      </c>
      <c r="X2066" s="230" t="s">
        <v>2155</v>
      </c>
      <c r="Y2066" s="230" t="s">
        <v>2155</v>
      </c>
      <c r="Z2066" s="22" t="str">
        <f t="shared" si="508"/>
        <v/>
      </c>
      <c r="AA2066" s="22" t="str">
        <f t="shared" si="509"/>
        <v/>
      </c>
      <c r="AB2066" s="1">
        <f t="shared" si="510"/>
        <v>2022</v>
      </c>
      <c r="AC2066" t="str">
        <f t="shared" si="511"/>
        <v>ITM_USER_MRESET</v>
      </c>
      <c r="AD2066" s="125" t="str">
        <f>IF(ISNA(VLOOKUP(AA2066,'XEQM Shortlist'!J:J,1,0)),"//","")</f>
        <v/>
      </c>
      <c r="AE2066"/>
      <c r="AF2066" s="88" t="str">
        <f t="shared" si="512"/>
        <v/>
      </c>
      <c r="AG2066" t="b">
        <f t="shared" si="513"/>
        <v>1</v>
      </c>
    </row>
    <row r="2067" spans="1:33" s="224" customFormat="1">
      <c r="A2067" s="45">
        <f t="shared" si="506"/>
        <v>2067</v>
      </c>
      <c r="B2067" s="44">
        <f t="shared" si="507"/>
        <v>2023</v>
      </c>
      <c r="C2067" s="80" t="s">
        <v>3612</v>
      </c>
      <c r="D2067" s="80" t="s">
        <v>5056</v>
      </c>
      <c r="E2067" s="226" t="s">
        <v>5059</v>
      </c>
      <c r="F2067" s="226" t="s">
        <v>5059</v>
      </c>
      <c r="G2067" s="227">
        <v>0</v>
      </c>
      <c r="H2067" s="227">
        <v>0</v>
      </c>
      <c r="I2067" s="266" t="s">
        <v>1</v>
      </c>
      <c r="J2067" s="226" t="s">
        <v>1348</v>
      </c>
      <c r="K2067" s="228" t="s">
        <v>3656</v>
      </c>
      <c r="L2067" s="229" t="s">
        <v>4614</v>
      </c>
      <c r="M2067" s="229" t="s">
        <v>4672</v>
      </c>
      <c r="N2067" s="52" t="s">
        <v>2599</v>
      </c>
      <c r="O2067" s="225"/>
      <c r="P2067" s="263" t="s">
        <v>5062</v>
      </c>
      <c r="Q2067" s="13"/>
      <c r="R2067"/>
      <c r="S2067" t="str">
        <f t="shared" si="504"/>
        <v/>
      </c>
      <c r="T2067" s="41" t="str">
        <f>IF(ISNA(VLOOKUP(P2067,'NEW XEQM.c'!E:F,2,0)),"--","PRESENT")</f>
        <v>--</v>
      </c>
      <c r="U2067"/>
      <c r="V2067">
        <f t="shared" si="505"/>
        <v>638</v>
      </c>
      <c r="W2067" s="223" t="s">
        <v>2595</v>
      </c>
      <c r="X2067" s="230" t="s">
        <v>2155</v>
      </c>
      <c r="Y2067" s="230" t="s">
        <v>2155</v>
      </c>
      <c r="Z2067" s="22" t="str">
        <f t="shared" si="508"/>
        <v/>
      </c>
      <c r="AA2067" s="22" t="str">
        <f t="shared" si="509"/>
        <v/>
      </c>
      <c r="AB2067" s="1">
        <f t="shared" si="510"/>
        <v>2023</v>
      </c>
      <c r="AC2067" t="str">
        <f t="shared" si="511"/>
        <v>ITM_USER_KRESET</v>
      </c>
      <c r="AD2067" s="125" t="str">
        <f>IF(ISNA(VLOOKUP(AA2067,'XEQM Shortlist'!J:J,1,0)),"//","")</f>
        <v/>
      </c>
      <c r="AE2067"/>
      <c r="AF2067" s="88" t="str">
        <f t="shared" si="512"/>
        <v/>
      </c>
      <c r="AG2067" t="b">
        <f t="shared" si="513"/>
        <v>1</v>
      </c>
    </row>
    <row r="2068" spans="1:33">
      <c r="A2068" s="45">
        <f t="shared" si="506"/>
        <v>2068</v>
      </c>
      <c r="B2068" s="44">
        <f t="shared" si="507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6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3" t="s">
        <v>2669</v>
      </c>
      <c r="Q2068" s="13"/>
      <c r="R2068"/>
      <c r="S2068" t="str">
        <f t="shared" si="504"/>
        <v/>
      </c>
      <c r="T2068" s="41" t="str">
        <f>IF(ISNA(VLOOKUP(P2068,'NEW XEQM.c'!E:F,2,0)),"--","PRESENT")</f>
        <v>PRESENT</v>
      </c>
      <c r="U2068"/>
      <c r="V2068">
        <f t="shared" si="505"/>
        <v>639</v>
      </c>
      <c r="W2068" s="75" t="s">
        <v>2601</v>
      </c>
      <c r="X2068" s="54"/>
      <c r="Y2068" s="54" t="s">
        <v>3833</v>
      </c>
      <c r="Z2068" s="22" t="str">
        <f t="shared" si="508"/>
        <v/>
      </c>
      <c r="AA2068" s="22" t="str">
        <f t="shared" si="509"/>
        <v>P_INT</v>
      </c>
      <c r="AB2068" s="1">
        <f t="shared" si="510"/>
        <v>2024</v>
      </c>
      <c r="AC2068" t="str">
        <f t="shared" si="511"/>
        <v>ITM_INTG</v>
      </c>
      <c r="AD2068" s="125" t="str">
        <f>IF(ISNA(VLOOKUP(AA2068,'XEQM Shortlist'!J:J,1,0)),"//","")</f>
        <v/>
      </c>
      <c r="AF2068" s="88" t="str">
        <f t="shared" si="512"/>
        <v/>
      </c>
      <c r="AG2068" t="b">
        <f t="shared" si="513"/>
        <v>0</v>
      </c>
    </row>
    <row r="2069" spans="1:33">
      <c r="A2069" s="45">
        <f t="shared" si="506"/>
        <v>2069</v>
      </c>
      <c r="B2069" s="44">
        <f t="shared" si="507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6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3" t="s">
        <v>2670</v>
      </c>
      <c r="Q2069" s="13"/>
      <c r="R2069"/>
      <c r="S2069" t="str">
        <f t="shared" si="504"/>
        <v/>
      </c>
      <c r="T2069" s="41" t="str">
        <f>IF(ISNA(VLOOKUP(P2069,'NEW XEQM.c'!E:F,2,0)),"--","PRESENT")</f>
        <v>PRESENT</v>
      </c>
      <c r="U2069"/>
      <c r="V2069">
        <f t="shared" si="505"/>
        <v>640</v>
      </c>
      <c r="W2069" s="75" t="s">
        <v>2601</v>
      </c>
      <c r="X2069" s="54" t="s">
        <v>2155</v>
      </c>
      <c r="Y2069" s="54" t="s">
        <v>3834</v>
      </c>
      <c r="Z2069" s="22" t="str">
        <f t="shared" si="508"/>
        <v/>
      </c>
      <c r="AA2069" s="22" t="str">
        <f t="shared" si="509"/>
        <v>P_DIFF</v>
      </c>
      <c r="AB2069" s="1">
        <f t="shared" si="510"/>
        <v>2025</v>
      </c>
      <c r="AC2069" t="str">
        <f t="shared" si="511"/>
        <v>ITM_DIFF</v>
      </c>
      <c r="AD2069" s="125" t="str">
        <f>IF(ISNA(VLOOKUP(AA2069,'XEQM Shortlist'!J:J,1,0)),"//","")</f>
        <v/>
      </c>
      <c r="AF2069" s="88" t="str">
        <f t="shared" si="512"/>
        <v/>
      </c>
      <c r="AG2069" t="b">
        <f t="shared" si="513"/>
        <v>0</v>
      </c>
    </row>
    <row r="2070" spans="1:33">
      <c r="A2070" s="45">
        <f t="shared" si="506"/>
        <v>2070</v>
      </c>
      <c r="B2070" s="44">
        <f t="shared" si="507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6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3" t="s">
        <v>3299</v>
      </c>
      <c r="Q2070" s="13"/>
      <c r="R2070"/>
      <c r="S2070" t="str">
        <f t="shared" si="504"/>
        <v/>
      </c>
      <c r="T2070" s="41" t="str">
        <f>IF(ISNA(VLOOKUP(P2070,'NEW XEQM.c'!E:F,2,0)),"--","PRESENT")</f>
        <v>PRESENT</v>
      </c>
      <c r="U2070"/>
      <c r="V2070">
        <f t="shared" si="505"/>
        <v>641</v>
      </c>
      <c r="W2070" s="75" t="s">
        <v>2601</v>
      </c>
      <c r="X2070" s="54"/>
      <c r="Y2070" s="54" t="s">
        <v>3835</v>
      </c>
      <c r="Z2070" s="22" t="str">
        <f t="shared" si="508"/>
        <v/>
      </c>
      <c r="AA2070" s="22" t="str">
        <f t="shared" si="509"/>
        <v>P_RMS</v>
      </c>
      <c r="AB2070" s="1">
        <f t="shared" si="510"/>
        <v>2026</v>
      </c>
      <c r="AC2070" t="str">
        <f t="shared" si="511"/>
        <v>ITM_RMS</v>
      </c>
      <c r="AD2070" s="125" t="str">
        <f>IF(ISNA(VLOOKUP(AA2070,'XEQM Shortlist'!J:J,1,0)),"//","")</f>
        <v/>
      </c>
      <c r="AF2070" s="88" t="str">
        <f t="shared" si="512"/>
        <v/>
      </c>
      <c r="AG2070" t="b">
        <f t="shared" si="513"/>
        <v>0</v>
      </c>
    </row>
    <row r="2071" spans="1:33">
      <c r="A2071" s="45">
        <f t="shared" si="506"/>
        <v>2071</v>
      </c>
      <c r="B2071" s="44">
        <f t="shared" si="507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6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3" t="s">
        <v>2678</v>
      </c>
      <c r="Q2071" s="13"/>
      <c r="R2071"/>
      <c r="S2071" t="str">
        <f t="shared" si="504"/>
        <v/>
      </c>
      <c r="T2071" s="41" t="str">
        <f>IF(ISNA(VLOOKUP(P2071,'NEW XEQM.c'!E:F,2,0)),"--","PRESENT")</f>
        <v>PRESENT</v>
      </c>
      <c r="U2071"/>
      <c r="V2071">
        <f t="shared" si="505"/>
        <v>642</v>
      </c>
      <c r="W2071" s="75" t="s">
        <v>2601</v>
      </c>
      <c r="X2071" s="54"/>
      <c r="Y2071" s="54" t="s">
        <v>3836</v>
      </c>
      <c r="Z2071" s="22" t="str">
        <f t="shared" si="508"/>
        <v/>
      </c>
      <c r="AA2071" s="22" t="str">
        <f t="shared" si="509"/>
        <v>P_SHADE</v>
      </c>
      <c r="AB2071" s="1">
        <f t="shared" si="510"/>
        <v>2027</v>
      </c>
      <c r="AC2071" t="str">
        <f t="shared" si="511"/>
        <v>ITM_SHADE</v>
      </c>
      <c r="AD2071" s="125" t="str">
        <f>IF(ISNA(VLOOKUP(AA2071,'XEQM Shortlist'!J:J,1,0)),"//","")</f>
        <v/>
      </c>
      <c r="AF2071" s="88" t="str">
        <f t="shared" si="512"/>
        <v/>
      </c>
      <c r="AG2071" t="b">
        <f t="shared" si="513"/>
        <v>0</v>
      </c>
    </row>
    <row r="2072" spans="1:33">
      <c r="A2072" s="45">
        <f t="shared" si="506"/>
        <v>2072</v>
      </c>
      <c r="B2072" s="44">
        <f t="shared" si="507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6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3" t="s">
        <v>2657</v>
      </c>
      <c r="Q2072" s="13"/>
      <c r="R2072"/>
      <c r="S2072" t="str">
        <f t="shared" si="504"/>
        <v/>
      </c>
      <c r="T2072" s="41" t="str">
        <f>IF(ISNA(VLOOKUP(P2072,'NEW XEQM.c'!E:F,2,0)),"--","PRESENT")</f>
        <v>--</v>
      </c>
      <c r="U2072"/>
      <c r="V2072">
        <f t="shared" si="505"/>
        <v>642</v>
      </c>
      <c r="W2072" s="75" t="s">
        <v>2155</v>
      </c>
      <c r="X2072" s="54" t="s">
        <v>2155</v>
      </c>
      <c r="Y2072" s="54" t="s">
        <v>2155</v>
      </c>
      <c r="Z2072" s="22" t="str">
        <f t="shared" si="508"/>
        <v/>
      </c>
      <c r="AA2072" s="22" t="str">
        <f t="shared" si="509"/>
        <v/>
      </c>
      <c r="AB2072" s="1">
        <f t="shared" si="510"/>
        <v>2028</v>
      </c>
      <c r="AC2072" t="str">
        <f t="shared" si="511"/>
        <v>MNU_PLOT</v>
      </c>
      <c r="AD2072" s="125" t="str">
        <f>IF(ISNA(VLOOKUP(AA2072,'XEQM Shortlist'!J:J,1,0)),"//","")</f>
        <v/>
      </c>
      <c r="AF2072" s="88" t="str">
        <f t="shared" si="512"/>
        <v/>
      </c>
      <c r="AG2072" t="b">
        <f t="shared" si="513"/>
        <v>1</v>
      </c>
    </row>
    <row r="2073" spans="1:33">
      <c r="A2073" s="45">
        <f t="shared" si="506"/>
        <v>2073</v>
      </c>
      <c r="B2073" s="44">
        <f t="shared" si="507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7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3" t="s">
        <v>3652</v>
      </c>
      <c r="Q2073" s="13"/>
      <c r="R2073"/>
      <c r="S2073" t="str">
        <f t="shared" si="504"/>
        <v/>
      </c>
      <c r="T2073" s="41" t="str">
        <f>IF(ISNA(VLOOKUP(P2073,'NEW XEQM.c'!E:F,2,0)),"--","PRESENT")</f>
        <v>--</v>
      </c>
      <c r="U2073"/>
      <c r="V2073">
        <f t="shared" si="505"/>
        <v>642</v>
      </c>
      <c r="W2073" s="75"/>
      <c r="X2073" s="54"/>
      <c r="Y2073" s="54"/>
      <c r="Z2073" s="22" t="str">
        <f t="shared" si="508"/>
        <v/>
      </c>
      <c r="AA2073" s="22" t="str">
        <f t="shared" si="509"/>
        <v/>
      </c>
      <c r="AB2073" s="1">
        <f t="shared" si="510"/>
        <v>2029</v>
      </c>
      <c r="AC2073" t="str">
        <f t="shared" si="511"/>
        <v>CHR_num</v>
      </c>
      <c r="AD2073" s="125" t="str">
        <f>IF(ISNA(VLOOKUP(AA2073,'XEQM Shortlist'!J:J,1,0)),"//","")</f>
        <v/>
      </c>
      <c r="AF2073" s="88" t="str">
        <f t="shared" si="512"/>
        <v/>
      </c>
      <c r="AG2073" t="b">
        <f t="shared" si="513"/>
        <v>1</v>
      </c>
    </row>
    <row r="2074" spans="1:33">
      <c r="A2074" s="45">
        <f t="shared" si="506"/>
        <v>2074</v>
      </c>
      <c r="B2074" s="44">
        <f t="shared" si="507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6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3" t="s">
        <v>3653</v>
      </c>
      <c r="Q2074" s="13"/>
      <c r="R2074"/>
      <c r="S2074" t="str">
        <f t="shared" si="504"/>
        <v>NOT EQUAL</v>
      </c>
      <c r="T2074" s="41" t="str">
        <f>IF(ISNA(VLOOKUP(P2074,'NEW XEQM.c'!E:F,2,0)),"--","PRESENT")</f>
        <v>--</v>
      </c>
      <c r="U2074"/>
      <c r="V2074">
        <f t="shared" si="505"/>
        <v>642</v>
      </c>
      <c r="W2074" s="75"/>
      <c r="X2074" s="54"/>
      <c r="Y2074" s="54"/>
      <c r="Z2074" s="22" t="str">
        <f t="shared" si="508"/>
        <v/>
      </c>
      <c r="AA2074" s="22" t="str">
        <f t="shared" si="509"/>
        <v/>
      </c>
      <c r="AB2074" s="1">
        <f t="shared" si="510"/>
        <v>2030</v>
      </c>
      <c r="AC2074" t="str">
        <f t="shared" si="511"/>
        <v>CHR_numL</v>
      </c>
      <c r="AD2074" s="125" t="str">
        <f>IF(ISNA(VLOOKUP(AA2074,'XEQM Shortlist'!J:J,1,0)),"//","")</f>
        <v/>
      </c>
      <c r="AF2074" s="88" t="str">
        <f t="shared" si="512"/>
        <v/>
      </c>
      <c r="AG2074" t="b">
        <f t="shared" si="513"/>
        <v>1</v>
      </c>
    </row>
    <row r="2075" spans="1:33">
      <c r="A2075" s="45">
        <f t="shared" si="506"/>
        <v>2075</v>
      </c>
      <c r="B2075" s="44">
        <f t="shared" si="507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6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3" t="s">
        <v>3654</v>
      </c>
      <c r="Q2075" s="13"/>
      <c r="R2075"/>
      <c r="S2075" t="str">
        <f t="shared" si="504"/>
        <v>NOT EQUAL</v>
      </c>
      <c r="T2075" s="41" t="str">
        <f>IF(ISNA(VLOOKUP(P2075,'NEW XEQM.c'!E:F,2,0)),"--","PRESENT")</f>
        <v>--</v>
      </c>
      <c r="U2075"/>
      <c r="V2075">
        <f t="shared" si="505"/>
        <v>642</v>
      </c>
      <c r="W2075" s="75"/>
      <c r="X2075" s="54"/>
      <c r="Y2075" s="54"/>
      <c r="Z2075" s="22" t="str">
        <f t="shared" si="508"/>
        <v/>
      </c>
      <c r="AA2075" s="22" t="str">
        <f t="shared" si="509"/>
        <v/>
      </c>
      <c r="AB2075" s="1">
        <f t="shared" si="510"/>
        <v>2031</v>
      </c>
      <c r="AC2075" t="str">
        <f t="shared" si="511"/>
        <v>CHR_numU</v>
      </c>
      <c r="AD2075" s="125" t="str">
        <f>IF(ISNA(VLOOKUP(AA2075,'XEQM Shortlist'!J:J,1,0)),"//","")</f>
        <v/>
      </c>
      <c r="AF2075" s="88" t="str">
        <f t="shared" si="512"/>
        <v/>
      </c>
      <c r="AG2075" t="b">
        <f t="shared" si="513"/>
        <v>1</v>
      </c>
    </row>
    <row r="2076" spans="1:33">
      <c r="A2076" s="45">
        <f t="shared" si="506"/>
        <v>2076</v>
      </c>
      <c r="B2076" s="44">
        <f t="shared" si="507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6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3" t="s">
        <v>3648</v>
      </c>
      <c r="Q2076" s="13"/>
      <c r="R2076"/>
      <c r="S2076" t="str">
        <f t="shared" si="504"/>
        <v>NOT EQUAL</v>
      </c>
      <c r="T2076" s="41" t="str">
        <f>IF(ISNA(VLOOKUP(P2076,'NEW XEQM.c'!E:F,2,0)),"--","PRESENT")</f>
        <v>--</v>
      </c>
      <c r="U2076"/>
      <c r="V2076">
        <f t="shared" si="505"/>
        <v>642</v>
      </c>
      <c r="W2076" s="75"/>
      <c r="X2076" s="54"/>
      <c r="Y2076" s="54"/>
      <c r="Z2076" s="22" t="str">
        <f t="shared" si="508"/>
        <v/>
      </c>
      <c r="AA2076" s="22" t="str">
        <f t="shared" si="509"/>
        <v/>
      </c>
      <c r="AB2076" s="1">
        <f t="shared" si="510"/>
        <v>2032</v>
      </c>
      <c r="AC2076" t="str">
        <f t="shared" si="511"/>
        <v>ITM_EEXCHR</v>
      </c>
      <c r="AD2076" s="125" t="str">
        <f>IF(ISNA(VLOOKUP(AA2076,'XEQM Shortlist'!J:J,1,0)),"//","")</f>
        <v/>
      </c>
      <c r="AF2076" s="88" t="str">
        <f t="shared" si="512"/>
        <v/>
      </c>
      <c r="AG2076" t="b">
        <f t="shared" si="513"/>
        <v>1</v>
      </c>
    </row>
    <row r="2077" spans="1:33">
      <c r="A2077" s="45">
        <f t="shared" si="506"/>
        <v>2077</v>
      </c>
      <c r="B2077" s="44">
        <f t="shared" si="507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6" t="s">
        <v>3832</v>
      </c>
      <c r="Q2077" s="13"/>
      <c r="R2077"/>
      <c r="S2077" t="str">
        <f t="shared" si="504"/>
        <v/>
      </c>
      <c r="T2077" s="41" t="str">
        <f>IF(ISNA(VLOOKUP(P2077,'NEW XEQM.c'!E:F,2,0)),"--","PRESENT")</f>
        <v>PRESENT</v>
      </c>
      <c r="U2077"/>
      <c r="V2077">
        <f t="shared" si="505"/>
        <v>643</v>
      </c>
      <c r="W2077" s="75" t="s">
        <v>2556</v>
      </c>
      <c r="X2077" s="54" t="s">
        <v>2500</v>
      </c>
      <c r="Y2077" s="54" t="s">
        <v>2155</v>
      </c>
      <c r="Z2077" s="22" t="str">
        <f t="shared" si="508"/>
        <v>"CLGRF"</v>
      </c>
      <c r="AA2077" s="22" t="str">
        <f t="shared" si="509"/>
        <v>CLGRF</v>
      </c>
      <c r="AB2077" s="1">
        <f t="shared" si="510"/>
        <v>2033</v>
      </c>
      <c r="AC2077" t="str">
        <f t="shared" si="511"/>
        <v>ITM_CLGRF</v>
      </c>
      <c r="AD2077" s="125" t="str">
        <f>IF(ISNA(VLOOKUP(AA2077,'XEQM Shortlist'!J:J,1,0)),"//","")</f>
        <v/>
      </c>
      <c r="AF2077" s="88" t="str">
        <f t="shared" si="512"/>
        <v>CLGRF</v>
      </c>
      <c r="AG2077" t="b">
        <f t="shared" si="513"/>
        <v>1</v>
      </c>
    </row>
    <row r="2078" spans="1:33">
      <c r="A2078" s="45">
        <f t="shared" si="506"/>
        <v>2078</v>
      </c>
      <c r="B2078" s="44">
        <f t="shared" si="507"/>
        <v>2034</v>
      </c>
      <c r="C2078" s="80" t="s">
        <v>3949</v>
      </c>
      <c r="D2078" s="80" t="s">
        <v>3950</v>
      </c>
      <c r="E2078" s="249" t="s">
        <v>3952</v>
      </c>
      <c r="F2078" s="81" t="s">
        <v>3952</v>
      </c>
      <c r="G2078" s="82">
        <v>0</v>
      </c>
      <c r="H2078" s="82">
        <v>0</v>
      </c>
      <c r="I2078" s="266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3" t="s">
        <v>3954</v>
      </c>
      <c r="Q2078" s="13"/>
      <c r="R2078"/>
      <c r="S2078" t="str">
        <f t="shared" si="504"/>
        <v/>
      </c>
      <c r="T2078" s="41" t="str">
        <f>IF(ISNA(VLOOKUP(P2078,'NEW XEQM.c'!E:F,2,0)),"--","PRESENT")</f>
        <v>--</v>
      </c>
      <c r="U2078"/>
      <c r="V2078">
        <f t="shared" si="505"/>
        <v>643</v>
      </c>
      <c r="W2078" s="75" t="s">
        <v>2601</v>
      </c>
      <c r="X2078" s="54"/>
      <c r="Y2078" s="54"/>
      <c r="Z2078" s="22" t="str">
        <f t="shared" si="508"/>
        <v/>
      </c>
      <c r="AA2078" s="22" t="str">
        <f t="shared" si="509"/>
        <v/>
      </c>
      <c r="AB2078" s="1">
        <f t="shared" si="510"/>
        <v>2034</v>
      </c>
      <c r="AC2078" t="str">
        <f t="shared" si="511"/>
        <v>ITM_PZOOMX</v>
      </c>
      <c r="AD2078" s="125" t="str">
        <f>IF(ISNA(VLOOKUP(AA2078,'XEQM Shortlist'!J:J,1,0)),"//","")</f>
        <v/>
      </c>
      <c r="AF2078" s="88" t="str">
        <f t="shared" si="512"/>
        <v/>
      </c>
      <c r="AG2078" t="b">
        <f t="shared" si="513"/>
        <v>1</v>
      </c>
    </row>
    <row r="2079" spans="1:33">
      <c r="A2079" s="45">
        <f t="shared" si="506"/>
        <v>2079</v>
      </c>
      <c r="B2079" s="44">
        <f t="shared" si="507"/>
        <v>2035</v>
      </c>
      <c r="C2079" s="80" t="s">
        <v>3949</v>
      </c>
      <c r="D2079" s="80" t="s">
        <v>3951</v>
      </c>
      <c r="E2079" s="249" t="s">
        <v>3953</v>
      </c>
      <c r="F2079" s="81" t="s">
        <v>3953</v>
      </c>
      <c r="G2079" s="82">
        <v>0</v>
      </c>
      <c r="H2079" s="82">
        <v>0</v>
      </c>
      <c r="I2079" s="266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3" t="s">
        <v>3955</v>
      </c>
      <c r="Q2079" s="13"/>
      <c r="R2079"/>
      <c r="S2079" t="str">
        <f t="shared" si="504"/>
        <v/>
      </c>
      <c r="T2079" s="41" t="str">
        <f>IF(ISNA(VLOOKUP(P2079,'NEW XEQM.c'!E:F,2,0)),"--","PRESENT")</f>
        <v>--</v>
      </c>
      <c r="U2079"/>
      <c r="V2079">
        <f t="shared" si="505"/>
        <v>643</v>
      </c>
      <c r="W2079" s="75" t="s">
        <v>2601</v>
      </c>
      <c r="X2079" s="54"/>
      <c r="Y2079" s="54"/>
      <c r="Z2079" s="22" t="str">
        <f t="shared" si="508"/>
        <v/>
      </c>
      <c r="AA2079" s="22" t="str">
        <f t="shared" si="509"/>
        <v/>
      </c>
      <c r="AB2079" s="1">
        <f t="shared" si="510"/>
        <v>2035</v>
      </c>
      <c r="AC2079" t="str">
        <f t="shared" si="511"/>
        <v>ITM_PZOOMY</v>
      </c>
      <c r="AD2079" s="125" t="str">
        <f>IF(ISNA(VLOOKUP(AA2079,'XEQM Shortlist'!J:J,1,0)),"//","")</f>
        <v/>
      </c>
      <c r="AF2079" s="88" t="str">
        <f t="shared" si="512"/>
        <v/>
      </c>
      <c r="AG2079" t="b">
        <f t="shared" si="513"/>
        <v>1</v>
      </c>
    </row>
    <row r="2080" spans="1:33">
      <c r="A2080" s="45">
        <f t="shared" si="506"/>
        <v>2080</v>
      </c>
      <c r="B2080" s="44">
        <f t="shared" si="507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6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3" t="s">
        <v>5091</v>
      </c>
      <c r="Q2080" s="13"/>
      <c r="R2080"/>
      <c r="S2080" t="str">
        <f t="shared" si="504"/>
        <v/>
      </c>
      <c r="T2080" s="41" t="str">
        <f>IF(ISNA(VLOOKUP(P2080,'NEW XEQM.c'!E:F,2,0)),"--","PRESENT")</f>
        <v>--</v>
      </c>
      <c r="U2080"/>
      <c r="V2080">
        <f t="shared" si="505"/>
        <v>643</v>
      </c>
      <c r="W2080" s="75" t="s">
        <v>2155</v>
      </c>
      <c r="X2080" s="54" t="s">
        <v>2155</v>
      </c>
      <c r="Y2080" s="54" t="s">
        <v>2155</v>
      </c>
      <c r="Z2080" s="22" t="str">
        <f t="shared" si="508"/>
        <v/>
      </c>
      <c r="AA2080" s="22" t="str">
        <f t="shared" si="509"/>
        <v/>
      </c>
      <c r="AB2080" s="1">
        <f t="shared" si="510"/>
        <v>2036</v>
      </c>
      <c r="AC2080" t="str">
        <f t="shared" si="511"/>
        <v>MNU_TRG</v>
      </c>
      <c r="AD2080" s="125" t="str">
        <f>IF(ISNA(VLOOKUP(AA2080,'XEQM Shortlist'!J:J,1,0)),"//","")</f>
        <v/>
      </c>
      <c r="AF2080" s="88" t="str">
        <f t="shared" si="512"/>
        <v/>
      </c>
      <c r="AG2080" t="b">
        <f t="shared" si="513"/>
        <v>1</v>
      </c>
    </row>
    <row r="2081" spans="1:33">
      <c r="A2081" s="45">
        <f t="shared" si="506"/>
        <v>2081</v>
      </c>
      <c r="B2081" s="44">
        <f t="shared" si="507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6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3" t="s">
        <v>5093</v>
      </c>
      <c r="Q2081" s="13"/>
      <c r="R2081"/>
      <c r="S2081" t="str">
        <f t="shared" si="504"/>
        <v/>
      </c>
      <c r="T2081" s="41" t="str">
        <f>IF(ISNA(VLOOKUP(P2081,'NEW XEQM.c'!E:F,2,0)),"--","PRESENT")</f>
        <v>--</v>
      </c>
      <c r="U2081"/>
      <c r="V2081">
        <f t="shared" si="505"/>
        <v>643</v>
      </c>
      <c r="W2081" s="75" t="s">
        <v>2155</v>
      </c>
      <c r="X2081" s="54" t="s">
        <v>2155</v>
      </c>
      <c r="Y2081" s="54" t="s">
        <v>2155</v>
      </c>
      <c r="Z2081" s="22" t="str">
        <f t="shared" si="508"/>
        <v/>
      </c>
      <c r="AA2081" s="22" t="str">
        <f t="shared" si="509"/>
        <v/>
      </c>
      <c r="AB2081" s="1">
        <f t="shared" si="510"/>
        <v>2037</v>
      </c>
      <c r="AC2081" t="str">
        <f t="shared" si="511"/>
        <v>MNU_SETUP</v>
      </c>
      <c r="AD2081" s="125" t="str">
        <f>IF(ISNA(VLOOKUP(AA2081,'XEQM Shortlist'!J:J,1,0)),"//","")</f>
        <v/>
      </c>
      <c r="AF2081" s="88" t="str">
        <f t="shared" si="512"/>
        <v/>
      </c>
      <c r="AG2081" t="b">
        <f t="shared" si="513"/>
        <v>1</v>
      </c>
    </row>
    <row r="2082" spans="1:33">
      <c r="A2082" s="45">
        <f t="shared" si="506"/>
        <v>2082</v>
      </c>
      <c r="B2082" s="44">
        <f t="shared" si="507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6" t="s">
        <v>4763</v>
      </c>
      <c r="Q2082" s="13"/>
      <c r="R2082"/>
      <c r="S2082" t="str">
        <f t="shared" si="504"/>
        <v/>
      </c>
      <c r="T2082" s="41" t="str">
        <f>IF(ISNA(VLOOKUP(P2082,'NEW XEQM.c'!E:F,2,0)),"--","PRESENT")</f>
        <v>--</v>
      </c>
      <c r="U2082"/>
      <c r="V2082">
        <f t="shared" si="505"/>
        <v>644</v>
      </c>
      <c r="W2082" s="75" t="s">
        <v>2571</v>
      </c>
      <c r="X2082" s="54" t="s">
        <v>2500</v>
      </c>
      <c r="Y2082" s="54" t="s">
        <v>2155</v>
      </c>
      <c r="Z2082" s="22" t="str">
        <f t="shared" si="508"/>
        <v>"S.RESET"</v>
      </c>
      <c r="AA2082" s="22" t="str">
        <f t="shared" si="509"/>
        <v>S.RESET</v>
      </c>
      <c r="AB2082" s="1">
        <f t="shared" si="510"/>
        <v>2038</v>
      </c>
      <c r="AC2082" t="str">
        <f t="shared" si="511"/>
        <v>ITM_SAFERESET</v>
      </c>
      <c r="AD2082" s="125" t="str">
        <f>IF(ISNA(VLOOKUP(AA2082,'XEQM Shortlist'!J:J,1,0)),"//","")</f>
        <v>//</v>
      </c>
      <c r="AF2082" s="88" t="str">
        <f t="shared" si="512"/>
        <v>S.RESET</v>
      </c>
      <c r="AG2082" t="b">
        <f t="shared" si="513"/>
        <v>1</v>
      </c>
    </row>
    <row r="2083" spans="1:33">
      <c r="A2083" s="45">
        <f t="shared" si="506"/>
        <v>2083</v>
      </c>
      <c r="B2083" s="44">
        <f t="shared" si="507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6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3" t="s">
        <v>4172</v>
      </c>
      <c r="Q2083" s="13"/>
      <c r="R2083"/>
      <c r="S2083" t="str">
        <f t="shared" si="504"/>
        <v/>
      </c>
      <c r="T2083" s="41" t="str">
        <f>IF(ISNA(VLOOKUP(P2083,'NEW XEQM.c'!E:F,2,0)),"--","PRESENT")</f>
        <v>--</v>
      </c>
      <c r="U2083"/>
      <c r="V2083">
        <f t="shared" si="505"/>
        <v>644</v>
      </c>
      <c r="W2083" s="75" t="s">
        <v>2601</v>
      </c>
      <c r="X2083" s="54" t="s">
        <v>2494</v>
      </c>
      <c r="Y2083" s="54" t="s">
        <v>2155</v>
      </c>
      <c r="Z2083" s="22" t="str">
        <f t="shared" si="508"/>
        <v/>
      </c>
      <c r="AA2083" s="22" t="str">
        <f t="shared" si="509"/>
        <v/>
      </c>
      <c r="AB2083" s="1">
        <f t="shared" si="510"/>
        <v>2039</v>
      </c>
      <c r="AC2083" t="str">
        <f t="shared" si="511"/>
        <v>ITM_PRN</v>
      </c>
      <c r="AD2083" s="125" t="str">
        <f>IF(ISNA(VLOOKUP(AA2083,'XEQM Shortlist'!J:J,1,0)),"//","")</f>
        <v/>
      </c>
      <c r="AF2083" s="88" t="str">
        <f t="shared" si="512"/>
        <v/>
      </c>
      <c r="AG2083" t="b">
        <f t="shared" si="513"/>
        <v>1</v>
      </c>
    </row>
    <row r="2084" spans="1:33">
      <c r="A2084" s="45">
        <f t="shared" si="506"/>
        <v>2084</v>
      </c>
      <c r="B2084" s="44">
        <f t="shared" si="507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6" t="s">
        <v>4762</v>
      </c>
      <c r="Q2084" s="13"/>
      <c r="R2084"/>
      <c r="S2084" t="str">
        <f t="shared" si="504"/>
        <v/>
      </c>
      <c r="T2084" s="41" t="str">
        <f>IF(ISNA(VLOOKUP(P2084,'NEW XEQM.c'!E:F,2,0)),"--","PRESENT")</f>
        <v>PRESENT</v>
      </c>
      <c r="U2084"/>
      <c r="V2084">
        <f t="shared" si="505"/>
        <v>645</v>
      </c>
      <c r="W2084" s="75" t="s">
        <v>2571</v>
      </c>
      <c r="X2084" s="54" t="s">
        <v>2500</v>
      </c>
      <c r="Y2084" s="54" t="s">
        <v>2155</v>
      </c>
      <c r="Z2084" s="22" t="str">
        <f t="shared" si="508"/>
        <v>"PLSTAT"</v>
      </c>
      <c r="AA2084" s="22" t="str">
        <f t="shared" si="509"/>
        <v>PLSTAT</v>
      </c>
      <c r="AB2084" s="1">
        <f t="shared" si="510"/>
        <v>2040</v>
      </c>
      <c r="AC2084" t="str">
        <f t="shared" si="511"/>
        <v>ITM_PLOT_STAT</v>
      </c>
      <c r="AD2084" s="125" t="str">
        <f>IF(ISNA(VLOOKUP(AA2084,'XEQM Shortlist'!J:J,1,0)),"//","")</f>
        <v>//</v>
      </c>
      <c r="AF2084" s="88" t="str">
        <f t="shared" si="512"/>
        <v>PLSTAT</v>
      </c>
      <c r="AG2084" t="b">
        <f t="shared" si="513"/>
        <v>1</v>
      </c>
    </row>
    <row r="2085" spans="1:33">
      <c r="A2085" s="45">
        <f t="shared" si="506"/>
        <v>2085</v>
      </c>
      <c r="B2085" s="44">
        <f t="shared" si="507"/>
        <v>2041</v>
      </c>
      <c r="C2085" s="80" t="s">
        <v>3591</v>
      </c>
      <c r="D2085" s="80" t="s">
        <v>4492</v>
      </c>
      <c r="E2085" s="249" t="s">
        <v>4493</v>
      </c>
      <c r="F2085" s="81" t="s">
        <v>4493</v>
      </c>
      <c r="G2085" s="82">
        <v>0</v>
      </c>
      <c r="H2085" s="82">
        <v>0</v>
      </c>
      <c r="I2085" s="250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3" t="s">
        <v>4491</v>
      </c>
      <c r="Q2085" s="13"/>
      <c r="R2085"/>
      <c r="S2085" t="str">
        <f t="shared" si="504"/>
        <v/>
      </c>
      <c r="T2085" s="41" t="str">
        <f>IF(ISNA(VLOOKUP(P2085,'NEW XEQM.c'!E:F,2,0)),"--","PRESENT")</f>
        <v>PRESENT</v>
      </c>
      <c r="U2085"/>
      <c r="V2085">
        <f t="shared" si="505"/>
        <v>646</v>
      </c>
      <c r="W2085" s="75" t="s">
        <v>2593</v>
      </c>
      <c r="X2085" s="54" t="s">
        <v>2500</v>
      </c>
      <c r="Y2085" s="54"/>
      <c r="Z2085" s="22" t="str">
        <f t="shared" si="508"/>
        <v>"M" STD_RIGHT_ARROW "ZYX"</v>
      </c>
      <c r="AA2085" s="22" t="str">
        <f t="shared" si="509"/>
        <v>M&gt;ZYX</v>
      </c>
      <c r="AB2085" s="1">
        <f t="shared" si="510"/>
        <v>2041</v>
      </c>
      <c r="AC2085" t="str">
        <f t="shared" si="511"/>
        <v>ITM_3x1TOSTK</v>
      </c>
      <c r="AD2085" s="125" t="str">
        <f>IF(ISNA(VLOOKUP(AA2085,'XEQM Shortlist'!J:J,1,0)),"//","")</f>
        <v>//</v>
      </c>
      <c r="AF2085" s="88" t="str">
        <f t="shared" si="512"/>
        <v>M&gt;ZYX</v>
      </c>
      <c r="AG2085" t="b">
        <f t="shared" si="513"/>
        <v>1</v>
      </c>
    </row>
    <row r="2086" spans="1:33">
      <c r="A2086" s="45">
        <f t="shared" si="506"/>
        <v>2086</v>
      </c>
      <c r="B2086" s="44">
        <f t="shared" si="507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6" t="s">
        <v>4352</v>
      </c>
      <c r="Q2086" s="13"/>
      <c r="R2086"/>
      <c r="S2086" t="str">
        <f t="shared" si="504"/>
        <v/>
      </c>
      <c r="T2086" s="41" t="str">
        <f>IF(ISNA(VLOOKUP(P2086,'NEW XEQM.c'!E:F,2,0)),"--","PRESENT")</f>
        <v>PRESENT</v>
      </c>
      <c r="U2086"/>
      <c r="V2086">
        <f t="shared" si="505"/>
        <v>647</v>
      </c>
      <c r="W2086" s="75" t="s">
        <v>2571</v>
      </c>
      <c r="X2086" s="54" t="s">
        <v>2500</v>
      </c>
      <c r="Y2086" s="54" t="s">
        <v>2155</v>
      </c>
      <c r="Z2086" s="22" t="str">
        <f t="shared" si="508"/>
        <v>"PLTRST"</v>
      </c>
      <c r="AA2086" s="22" t="str">
        <f t="shared" si="509"/>
        <v>PLTRST</v>
      </c>
      <c r="AB2086" s="1">
        <f t="shared" si="510"/>
        <v>2042</v>
      </c>
      <c r="AC2086" t="str">
        <f t="shared" si="511"/>
        <v>ITM_PLOTRST</v>
      </c>
      <c r="AD2086" s="125" t="str">
        <f>IF(ISNA(VLOOKUP(AA2086,'XEQM Shortlist'!J:J,1,0)),"//","")</f>
        <v/>
      </c>
      <c r="AF2086" s="88" t="str">
        <f t="shared" si="512"/>
        <v>PLTRST</v>
      </c>
      <c r="AG2086" t="b">
        <f t="shared" si="513"/>
        <v>1</v>
      </c>
    </row>
    <row r="2087" spans="1:33" s="164" customFormat="1">
      <c r="A2087" s="161">
        <f t="shared" ref="A2087:A2092" si="527">IF(B2087=INT(B2087),ROW(),"")</f>
        <v>2087</v>
      </c>
      <c r="B2087" s="164">
        <f t="shared" ref="B2087:B2092" si="528">IF(AND(MID(C2087,2,1)&lt;&gt;"/",MID(C2087,1,1)="/"),INT(B2086)+1,B2086+0.01)</f>
        <v>2043</v>
      </c>
      <c r="C2087" s="162" t="s">
        <v>5303</v>
      </c>
      <c r="D2087" s="279" t="s">
        <v>48</v>
      </c>
      <c r="E2087" s="237" t="s">
        <v>5305</v>
      </c>
      <c r="F2087" s="237" t="s">
        <v>5305</v>
      </c>
      <c r="G2087" s="280">
        <v>0</v>
      </c>
      <c r="H2087" s="280">
        <v>0</v>
      </c>
      <c r="I2087" s="237" t="s">
        <v>3</v>
      </c>
      <c r="J2087" s="237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29">IF(E2087=F2087,"","NOT EQUAL")</f>
        <v/>
      </c>
      <c r="T2087" s="164" t="str">
        <f>IF(ISNA(VLOOKUP(P2087,'NEW XEQM.c'!E:F,2,0)),"--","PRESENT")</f>
        <v>--</v>
      </c>
      <c r="V2087" s="164">
        <f t="shared" ref="V2087:V2092" si="530">IF(AA2087&lt;&gt;"",V2086+1,V2086)</f>
        <v>648</v>
      </c>
      <c r="W2087" s="161" t="s">
        <v>2571</v>
      </c>
      <c r="X2087" s="166" t="s">
        <v>2500</v>
      </c>
      <c r="Y2087" s="166" t="s">
        <v>2155</v>
      </c>
      <c r="Z2087" s="281" t="str">
        <f t="shared" ref="Z2087:Z2092" si="531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1" t="str">
        <f t="shared" ref="AA2087:AA2092" si="532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2">
        <f t="shared" ref="AB2087:AB2092" si="533">B2087</f>
        <v>2043</v>
      </c>
      <c r="AC2087" s="164" t="str">
        <f t="shared" ref="AC2087:AC2092" si="534">P2087</f>
        <v>ITM_SYSTEM2</v>
      </c>
      <c r="AD2087" s="166" t="str">
        <f>IF(ISNA(VLOOKUP(AA2087,'XEQM Shortlist'!J:J,1,0)),"//","")</f>
        <v>//</v>
      </c>
      <c r="AF2087" s="161" t="str">
        <f t="shared" ref="AF2087:AF2092" si="535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6">AA2087=AF2087</f>
        <v>1</v>
      </c>
    </row>
    <row r="2088" spans="1:33" s="164" customFormat="1">
      <c r="A2088" s="161">
        <f t="shared" si="527"/>
        <v>2088</v>
      </c>
      <c r="B2088" s="164">
        <f t="shared" si="528"/>
        <v>2044</v>
      </c>
      <c r="C2088" s="162" t="s">
        <v>5304</v>
      </c>
      <c r="D2088" s="279" t="s">
        <v>48</v>
      </c>
      <c r="E2088" s="237" t="s">
        <v>5306</v>
      </c>
      <c r="F2088" s="237" t="s">
        <v>5306</v>
      </c>
      <c r="G2088" s="280">
        <v>0</v>
      </c>
      <c r="H2088" s="280">
        <v>0</v>
      </c>
      <c r="I2088" s="237" t="s">
        <v>3</v>
      </c>
      <c r="J2088" s="237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29"/>
        <v/>
      </c>
      <c r="T2088" s="164" t="str">
        <f>IF(ISNA(VLOOKUP(P2088,'NEW XEQM.c'!E:F,2,0)),"--","PRESENT")</f>
        <v>--</v>
      </c>
      <c r="V2088" s="164">
        <f t="shared" si="530"/>
        <v>649</v>
      </c>
      <c r="W2088" s="161" t="s">
        <v>2571</v>
      </c>
      <c r="X2088" s="166" t="s">
        <v>2500</v>
      </c>
      <c r="Y2088" s="166" t="s">
        <v>2155</v>
      </c>
      <c r="Z2088" s="281" t="str">
        <f t="shared" si="531"/>
        <v>"ACTUSB"</v>
      </c>
      <c r="AA2088" s="281" t="str">
        <f t="shared" si="532"/>
        <v>ACTUSB</v>
      </c>
      <c r="AB2088" s="282">
        <f t="shared" si="533"/>
        <v>2044</v>
      </c>
      <c r="AC2088" s="164" t="str">
        <f t="shared" si="534"/>
        <v>ITM_ACTUSB</v>
      </c>
      <c r="AD2088" s="166" t="str">
        <f>IF(ISNA(VLOOKUP(AA2088,'XEQM Shortlist'!J:J,1,0)),"//","")</f>
        <v>//</v>
      </c>
      <c r="AF2088" s="161" t="str">
        <f t="shared" si="535"/>
        <v>ACTUSB</v>
      </c>
      <c r="AG2088" s="164" t="b">
        <f t="shared" si="536"/>
        <v>1</v>
      </c>
    </row>
    <row r="2089" spans="1:33" s="17" customFormat="1">
      <c r="A2089" s="45">
        <f t="shared" si="527"/>
        <v>2089</v>
      </c>
      <c r="B2089" s="44">
        <f t="shared" si="528"/>
        <v>2045</v>
      </c>
      <c r="C2089" s="291" t="s">
        <v>3642</v>
      </c>
      <c r="D2089" s="291" t="s">
        <v>7</v>
      </c>
      <c r="E2089" s="292" t="s">
        <v>5315</v>
      </c>
      <c r="F2089" s="292" t="s">
        <v>5315</v>
      </c>
      <c r="G2089" s="293">
        <v>0</v>
      </c>
      <c r="H2089" s="293">
        <v>0</v>
      </c>
      <c r="I2089" s="250" t="s">
        <v>16</v>
      </c>
      <c r="J2089" s="134" t="s">
        <v>1348</v>
      </c>
      <c r="K2089" s="12" t="s">
        <v>3656</v>
      </c>
      <c r="L2089" s="294" t="s">
        <v>4614</v>
      </c>
      <c r="M2089" s="294" t="s">
        <v>4672</v>
      </c>
      <c r="N2089" s="294" t="s">
        <v>2599</v>
      </c>
      <c r="O2089" s="294"/>
      <c r="P2089" s="256" t="s">
        <v>5317</v>
      </c>
      <c r="Q2089" s="13"/>
      <c r="R2089"/>
      <c r="S2089" t="str">
        <f t="shared" si="529"/>
        <v/>
      </c>
      <c r="T2089" s="41" t="str">
        <f>IF(ISNA(VLOOKUP(P2089,'NEW XEQM.c'!E:F,2,0)),"--","PRESENT")</f>
        <v>--</v>
      </c>
      <c r="U2089"/>
      <c r="V2089">
        <f t="shared" si="530"/>
        <v>649</v>
      </c>
      <c r="W2089" s="88" t="s">
        <v>2155</v>
      </c>
      <c r="X2089" s="92" t="s">
        <v>2155</v>
      </c>
      <c r="Y2089" s="92" t="s">
        <v>2155</v>
      </c>
      <c r="Z2089" s="22" t="str">
        <f t="shared" si="531"/>
        <v/>
      </c>
      <c r="AA2089" s="22" t="str">
        <f t="shared" si="532"/>
        <v/>
      </c>
      <c r="AB2089" s="1">
        <f t="shared" si="533"/>
        <v>2045</v>
      </c>
      <c r="AC2089" t="str">
        <f t="shared" si="534"/>
        <v>MNU_CONVS</v>
      </c>
      <c r="AD2089" s="125" t="str">
        <f>IF(ISNA(VLOOKUP(AA2089,'XEQM Shortlist'!J:J,1,0)),"//","")</f>
        <v/>
      </c>
      <c r="AE2089"/>
      <c r="AF2089" s="88" t="str">
        <f t="shared" si="535"/>
        <v/>
      </c>
      <c r="AG2089" t="b">
        <f t="shared" si="536"/>
        <v>1</v>
      </c>
    </row>
    <row r="2090" spans="1:33" s="17" customFormat="1">
      <c r="A2090" s="45">
        <f t="shared" si="527"/>
        <v>2090</v>
      </c>
      <c r="B2090" s="44">
        <f t="shared" si="528"/>
        <v>2046</v>
      </c>
      <c r="C2090" s="291" t="s">
        <v>3642</v>
      </c>
      <c r="D2090" s="291" t="s">
        <v>7</v>
      </c>
      <c r="E2090" s="292" t="s">
        <v>5316</v>
      </c>
      <c r="F2090" s="292" t="s">
        <v>5316</v>
      </c>
      <c r="G2090" s="293">
        <v>0</v>
      </c>
      <c r="H2090" s="293">
        <v>0</v>
      </c>
      <c r="I2090" s="250" t="s">
        <v>16</v>
      </c>
      <c r="J2090" s="134" t="s">
        <v>1348</v>
      </c>
      <c r="K2090" s="12" t="s">
        <v>3656</v>
      </c>
      <c r="L2090" s="294" t="s">
        <v>4614</v>
      </c>
      <c r="M2090" s="294" t="s">
        <v>4672</v>
      </c>
      <c r="N2090" s="294" t="s">
        <v>2599</v>
      </c>
      <c r="O2090" s="294"/>
      <c r="P2090" s="256" t="s">
        <v>5318</v>
      </c>
      <c r="Q2090" s="13"/>
      <c r="R2090"/>
      <c r="S2090" t="str">
        <f t="shared" si="529"/>
        <v/>
      </c>
      <c r="T2090" s="41" t="str">
        <f>IF(ISNA(VLOOKUP(P2090,'NEW XEQM.c'!E:F,2,0)),"--","PRESENT")</f>
        <v>--</v>
      </c>
      <c r="U2090"/>
      <c r="V2090">
        <f t="shared" si="530"/>
        <v>649</v>
      </c>
      <c r="W2090" s="88" t="s">
        <v>2155</v>
      </c>
      <c r="X2090" s="92" t="s">
        <v>2155</v>
      </c>
      <c r="Y2090" s="92" t="s">
        <v>2155</v>
      </c>
      <c r="Z2090" s="22" t="str">
        <f t="shared" si="531"/>
        <v/>
      </c>
      <c r="AA2090" s="22" t="str">
        <f t="shared" si="532"/>
        <v/>
      </c>
      <c r="AB2090" s="1">
        <f t="shared" si="533"/>
        <v>2046</v>
      </c>
      <c r="AC2090" t="str">
        <f t="shared" si="534"/>
        <v>MNU_CONVANG</v>
      </c>
      <c r="AD2090" s="125" t="str">
        <f>IF(ISNA(VLOOKUP(AA2090,'XEQM Shortlist'!J:J,1,0)),"//","")</f>
        <v/>
      </c>
      <c r="AE2090"/>
      <c r="AF2090" s="88" t="str">
        <f t="shared" si="535"/>
        <v/>
      </c>
      <c r="AG2090" t="b">
        <f t="shared" si="536"/>
        <v>1</v>
      </c>
    </row>
    <row r="2091" spans="1:33" s="17" customFormat="1">
      <c r="A2091" s="45">
        <f t="shared" si="527"/>
        <v>2091</v>
      </c>
      <c r="B2091" s="44">
        <f t="shared" si="52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6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6" t="s">
        <v>5536</v>
      </c>
      <c r="Q2091" s="13"/>
      <c r="R2091"/>
      <c r="S2091" t="str">
        <f t="shared" si="529"/>
        <v/>
      </c>
      <c r="T2091" s="41" t="str">
        <f>IF(ISNA(VLOOKUP(P2091,'NEW XEQM.c'!E:F,2,0)),"--","PRESENT")</f>
        <v>PRESENT</v>
      </c>
      <c r="U2091"/>
      <c r="V2091">
        <f t="shared" si="530"/>
        <v>649</v>
      </c>
      <c r="W2091" s="88" t="s">
        <v>2155</v>
      </c>
      <c r="X2091" s="92" t="s">
        <v>2155</v>
      </c>
      <c r="Y2091" s="92" t="s">
        <v>2155</v>
      </c>
      <c r="Z2091" s="22" t="str">
        <f t="shared" si="531"/>
        <v/>
      </c>
      <c r="AA2091" s="22" t="str">
        <f t="shared" si="532"/>
        <v/>
      </c>
      <c r="AB2091" s="1">
        <f t="shared" si="533"/>
        <v>2047</v>
      </c>
      <c r="AC2091" t="str">
        <f t="shared" si="534"/>
        <v>ITM_CPXRES1</v>
      </c>
      <c r="AD2091" s="125" t="str">
        <f>IF(ISNA(VLOOKUP(AA2091,'XEQM Shortlist'!J:J,1,0)),"//","")</f>
        <v/>
      </c>
      <c r="AE2091"/>
      <c r="AF2091" s="88" t="str">
        <f t="shared" si="535"/>
        <v/>
      </c>
      <c r="AG2091" t="b">
        <f t="shared" si="536"/>
        <v>1</v>
      </c>
    </row>
    <row r="2092" spans="1:33" s="17" customFormat="1">
      <c r="A2092" s="45">
        <f t="shared" si="527"/>
        <v>2092</v>
      </c>
      <c r="B2092" s="44">
        <f t="shared" si="52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6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6" t="s">
        <v>5537</v>
      </c>
      <c r="Q2092" s="13"/>
      <c r="R2092"/>
      <c r="S2092" t="str">
        <f t="shared" si="529"/>
        <v/>
      </c>
      <c r="T2092" s="41" t="str">
        <f>IF(ISNA(VLOOKUP(P2092,'NEW XEQM.c'!E:F,2,0)),"--","PRESENT")</f>
        <v>PRESENT</v>
      </c>
      <c r="U2092"/>
      <c r="V2092">
        <f t="shared" si="530"/>
        <v>649</v>
      </c>
      <c r="W2092" s="88" t="s">
        <v>2155</v>
      </c>
      <c r="X2092" s="92" t="s">
        <v>2155</v>
      </c>
      <c r="Y2092" s="92" t="s">
        <v>2155</v>
      </c>
      <c r="Z2092" s="22" t="str">
        <f t="shared" si="531"/>
        <v/>
      </c>
      <c r="AA2092" s="22" t="str">
        <f t="shared" si="532"/>
        <v/>
      </c>
      <c r="AB2092" s="1">
        <f t="shared" si="533"/>
        <v>2048</v>
      </c>
      <c r="AC2092" t="str">
        <f t="shared" si="534"/>
        <v>ITM_SPCRES1</v>
      </c>
      <c r="AD2092" s="125" t="str">
        <f>IF(ISNA(VLOOKUP(AA2092,'XEQM Shortlist'!J:J,1,0)),"//","")</f>
        <v/>
      </c>
      <c r="AE2092"/>
      <c r="AF2092" s="88" t="str">
        <f t="shared" si="535"/>
        <v/>
      </c>
      <c r="AG2092" t="b">
        <f t="shared" si="536"/>
        <v>1</v>
      </c>
    </row>
    <row r="2093" spans="1:33">
      <c r="A2093" s="2">
        <f t="shared" si="506"/>
        <v>2093</v>
      </c>
      <c r="B2093">
        <f t="shared" si="507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6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6" t="s">
        <v>5538</v>
      </c>
      <c r="Q2093" s="13"/>
      <c r="R2093"/>
      <c r="S2093" t="str">
        <f t="shared" si="504"/>
        <v/>
      </c>
      <c r="T2093" t="str">
        <f>IF(ISNA(VLOOKUP(P2093,'NEW XEQM.c'!E:F,2,0)),"--","PRESENT")</f>
        <v>PRESENT</v>
      </c>
      <c r="U2093"/>
      <c r="V2093">
        <f t="shared" si="505"/>
        <v>649</v>
      </c>
      <c r="W2093" s="2" t="s">
        <v>2155</v>
      </c>
      <c r="X2093" s="96" t="s">
        <v>2155</v>
      </c>
      <c r="Y2093" s="96" t="s">
        <v>2155</v>
      </c>
      <c r="Z2093" s="22" t="str">
        <f t="shared" si="508"/>
        <v/>
      </c>
      <c r="AA2093" s="22" t="str">
        <f t="shared" si="509"/>
        <v/>
      </c>
      <c r="AB2093" s="1">
        <f t="shared" si="510"/>
        <v>2049</v>
      </c>
      <c r="AC2093" t="str">
        <f t="shared" si="511"/>
        <v>ITM_CPXRES0</v>
      </c>
      <c r="AD2093" s="96" t="str">
        <f>IF(ISNA(VLOOKUP(AA2093,'XEQM Shortlist'!J:J,1,0)),"//","")</f>
        <v/>
      </c>
      <c r="AF2093" s="2" t="str">
        <f t="shared" si="512"/>
        <v/>
      </c>
      <c r="AG2093" t="b">
        <f t="shared" si="513"/>
        <v>1</v>
      </c>
    </row>
    <row r="2094" spans="1:33">
      <c r="A2094" s="2">
        <f t="shared" si="506"/>
        <v>2094</v>
      </c>
      <c r="B2094">
        <f t="shared" si="507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6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6" t="s">
        <v>5539</v>
      </c>
      <c r="Q2094" s="13"/>
      <c r="R2094"/>
      <c r="S2094" t="str">
        <f t="shared" si="504"/>
        <v/>
      </c>
      <c r="T2094" t="str">
        <f>IF(ISNA(VLOOKUP(P2094,'NEW XEQM.c'!E:F,2,0)),"--","PRESENT")</f>
        <v>PRESENT</v>
      </c>
      <c r="U2094"/>
      <c r="V2094">
        <f t="shared" si="505"/>
        <v>649</v>
      </c>
      <c r="W2094" s="2" t="s">
        <v>2155</v>
      </c>
      <c r="X2094" s="96" t="s">
        <v>2155</v>
      </c>
      <c r="Y2094" s="96" t="s">
        <v>2155</v>
      </c>
      <c r="Z2094" s="22" t="str">
        <f t="shared" si="508"/>
        <v/>
      </c>
      <c r="AA2094" s="22" t="str">
        <f t="shared" si="509"/>
        <v/>
      </c>
      <c r="AB2094" s="1">
        <f t="shared" si="510"/>
        <v>2050</v>
      </c>
      <c r="AC2094" t="str">
        <f t="shared" si="511"/>
        <v>ITM_SPCRES0</v>
      </c>
      <c r="AD2094" s="96" t="str">
        <f>IF(ISNA(VLOOKUP(AA2094,'XEQM Shortlist'!J:J,1,0)),"//","")</f>
        <v/>
      </c>
      <c r="AF2094" s="2" t="str">
        <f t="shared" si="512"/>
        <v/>
      </c>
      <c r="AG2094" t="b">
        <f t="shared" si="513"/>
        <v>1</v>
      </c>
    </row>
    <row r="2095" spans="1:33">
      <c r="A2095" s="2">
        <f t="shared" si="506"/>
        <v>2095</v>
      </c>
      <c r="B2095">
        <f t="shared" si="507"/>
        <v>2051</v>
      </c>
      <c r="C2095" s="94" t="s">
        <v>3642</v>
      </c>
      <c r="D2095" s="94" t="s">
        <v>7</v>
      </c>
      <c r="E2095" s="178" t="str">
        <f t="shared" ref="E2095:E2100" si="537">CHAR(34)&amp;IF(B2095&lt;10,"000",IF(B2095&lt;100,"00",IF(B2095&lt;1000,"0","")))&amp;$B2095&amp;CHAR(34)</f>
        <v>"2051"</v>
      </c>
      <c r="F2095" s="178" t="str">
        <f t="shared" ref="F2095:F2100" si="538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6" t="str">
        <f t="shared" ref="P2095:P2100" si="539">"ITM_"&amp;IF(B2095&lt;10,"000",IF(B2095&lt;100,"00",IF(B2095&lt;1000,"0","")))&amp;$B2095</f>
        <v>ITM_2051</v>
      </c>
      <c r="Q2095" s="13"/>
      <c r="R2095"/>
      <c r="S2095" t="str">
        <f t="shared" ref="S2095:S2103" si="540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1">IF(AA2095&lt;&gt;"",V2094+1,V2094)</f>
        <v>649</v>
      </c>
      <c r="W2095" s="2" t="s">
        <v>2155</v>
      </c>
      <c r="X2095" s="96" t="s">
        <v>2155</v>
      </c>
      <c r="Y2095" s="96" t="s">
        <v>2155</v>
      </c>
      <c r="Z2095" s="22" t="str">
        <f t="shared" si="508"/>
        <v/>
      </c>
      <c r="AA2095" s="22" t="str">
        <f t="shared" si="509"/>
        <v/>
      </c>
      <c r="AB2095" s="1">
        <f t="shared" si="510"/>
        <v>2051</v>
      </c>
      <c r="AC2095" t="str">
        <f t="shared" si="511"/>
        <v>ITM_2051</v>
      </c>
      <c r="AD2095" s="96" t="str">
        <f>IF(ISNA(VLOOKUP(AA2095,'XEQM Shortlist'!J:J,1,0)),"//","")</f>
        <v/>
      </c>
      <c r="AF2095" s="2" t="str">
        <f t="shared" si="512"/>
        <v/>
      </c>
      <c r="AG2095" t="b">
        <f t="shared" si="513"/>
        <v>1</v>
      </c>
    </row>
    <row r="2096" spans="1:33">
      <c r="A2096" s="2">
        <f t="shared" si="506"/>
        <v>2096</v>
      </c>
      <c r="B2096">
        <f t="shared" si="507"/>
        <v>2052</v>
      </c>
      <c r="C2096" s="94" t="s">
        <v>3642</v>
      </c>
      <c r="D2096" s="94" t="s">
        <v>7</v>
      </c>
      <c r="E2096" s="178" t="str">
        <f t="shared" si="537"/>
        <v>"2052"</v>
      </c>
      <c r="F2096" s="178" t="str">
        <f t="shared" si="538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6" t="str">
        <f t="shared" si="539"/>
        <v>ITM_2052</v>
      </c>
      <c r="Q2096" s="13"/>
      <c r="R2096"/>
      <c r="S2096" t="str">
        <f t="shared" si="540"/>
        <v/>
      </c>
      <c r="T2096" t="str">
        <f>IF(ISNA(VLOOKUP(P2096,'NEW XEQM.c'!E:F,2,0)),"--","PRESENT")</f>
        <v>--</v>
      </c>
      <c r="U2096"/>
      <c r="V2096">
        <f t="shared" si="541"/>
        <v>649</v>
      </c>
      <c r="W2096" s="2" t="s">
        <v>2155</v>
      </c>
      <c r="X2096" s="96" t="s">
        <v>2155</v>
      </c>
      <c r="Y2096" s="96" t="s">
        <v>2155</v>
      </c>
      <c r="Z2096" s="22" t="str">
        <f t="shared" si="508"/>
        <v/>
      </c>
      <c r="AA2096" s="22" t="str">
        <f t="shared" si="509"/>
        <v/>
      </c>
      <c r="AB2096" s="1">
        <f t="shared" si="510"/>
        <v>2052</v>
      </c>
      <c r="AC2096" t="str">
        <f t="shared" si="511"/>
        <v>ITM_2052</v>
      </c>
      <c r="AD2096" s="96" t="str">
        <f>IF(ISNA(VLOOKUP(AA2096,'XEQM Shortlist'!J:J,1,0)),"//","")</f>
        <v/>
      </c>
      <c r="AF2096" s="2" t="str">
        <f t="shared" si="512"/>
        <v/>
      </c>
      <c r="AG2096" t="b">
        <f t="shared" si="513"/>
        <v>1</v>
      </c>
    </row>
    <row r="2097" spans="1:33">
      <c r="A2097" s="2">
        <f t="shared" si="506"/>
        <v>2097</v>
      </c>
      <c r="B2097">
        <f t="shared" si="507"/>
        <v>2053</v>
      </c>
      <c r="C2097" s="94" t="s">
        <v>3642</v>
      </c>
      <c r="D2097" s="94" t="s">
        <v>7</v>
      </c>
      <c r="E2097" s="178" t="str">
        <f t="shared" si="537"/>
        <v>"2053"</v>
      </c>
      <c r="F2097" s="178" t="str">
        <f t="shared" si="538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6" t="str">
        <f t="shared" si="539"/>
        <v>ITM_2053</v>
      </c>
      <c r="Q2097" s="13"/>
      <c r="R2097"/>
      <c r="S2097" t="str">
        <f t="shared" si="540"/>
        <v/>
      </c>
      <c r="T2097" t="str">
        <f>IF(ISNA(VLOOKUP(P2097,'NEW XEQM.c'!E:F,2,0)),"--","PRESENT")</f>
        <v>--</v>
      </c>
      <c r="U2097"/>
      <c r="V2097">
        <f t="shared" si="541"/>
        <v>649</v>
      </c>
      <c r="W2097" s="2" t="s">
        <v>2155</v>
      </c>
      <c r="X2097" s="96" t="s">
        <v>2155</v>
      </c>
      <c r="Y2097" s="96" t="s">
        <v>2155</v>
      </c>
      <c r="Z2097" s="22" t="str">
        <f t="shared" si="508"/>
        <v/>
      </c>
      <c r="AA2097" s="22" t="str">
        <f t="shared" si="509"/>
        <v/>
      </c>
      <c r="AB2097" s="1">
        <f t="shared" si="510"/>
        <v>2053</v>
      </c>
      <c r="AC2097" t="str">
        <f t="shared" si="511"/>
        <v>ITM_2053</v>
      </c>
      <c r="AD2097" s="96" t="str">
        <f>IF(ISNA(VLOOKUP(AA2097,'XEQM Shortlist'!J:J,1,0)),"//","")</f>
        <v/>
      </c>
      <c r="AF2097" s="2" t="str">
        <f t="shared" si="512"/>
        <v/>
      </c>
      <c r="AG2097" t="b">
        <f t="shared" si="513"/>
        <v>1</v>
      </c>
    </row>
    <row r="2098" spans="1:33">
      <c r="A2098" s="2">
        <f t="shared" si="506"/>
        <v>2098</v>
      </c>
      <c r="B2098">
        <f t="shared" si="507"/>
        <v>2054</v>
      </c>
      <c r="C2098" s="94" t="s">
        <v>3642</v>
      </c>
      <c r="D2098" s="94" t="s">
        <v>7</v>
      </c>
      <c r="E2098" s="178" t="str">
        <f t="shared" si="537"/>
        <v>"2054"</v>
      </c>
      <c r="F2098" s="178" t="str">
        <f t="shared" si="538"/>
        <v>"2054"</v>
      </c>
      <c r="G2098" s="274">
        <v>0</v>
      </c>
      <c r="H2098" s="274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6" t="str">
        <f t="shared" si="539"/>
        <v>ITM_2054</v>
      </c>
      <c r="Q2098" s="13"/>
      <c r="R2098"/>
      <c r="S2098" t="str">
        <f t="shared" si="540"/>
        <v/>
      </c>
      <c r="T2098" t="str">
        <f>IF(ISNA(VLOOKUP(P2098,'NEW XEQM.c'!E:F,2,0)),"--","PRESENT")</f>
        <v>--</v>
      </c>
      <c r="U2098"/>
      <c r="V2098">
        <f t="shared" si="541"/>
        <v>649</v>
      </c>
      <c r="W2098" s="2" t="s">
        <v>2155</v>
      </c>
      <c r="X2098" s="96" t="s">
        <v>2155</v>
      </c>
      <c r="Y2098" s="96" t="s">
        <v>2155</v>
      </c>
      <c r="Z2098" s="22" t="str">
        <f t="shared" si="508"/>
        <v/>
      </c>
      <c r="AA2098" s="22" t="str">
        <f t="shared" si="509"/>
        <v/>
      </c>
      <c r="AB2098" s="1">
        <f t="shared" si="510"/>
        <v>2054</v>
      </c>
      <c r="AC2098" t="str">
        <f t="shared" si="511"/>
        <v>ITM_2054</v>
      </c>
      <c r="AD2098" s="96" t="str">
        <f>IF(ISNA(VLOOKUP(AA2098,'XEQM Shortlist'!J:J,1,0)),"//","")</f>
        <v/>
      </c>
      <c r="AF2098" s="2" t="str">
        <f t="shared" si="512"/>
        <v/>
      </c>
      <c r="AG2098" t="b">
        <f t="shared" si="513"/>
        <v>1</v>
      </c>
    </row>
    <row r="2099" spans="1:33">
      <c r="A2099" s="2">
        <f t="shared" si="506"/>
        <v>2099</v>
      </c>
      <c r="B2099">
        <f t="shared" si="507"/>
        <v>2055</v>
      </c>
      <c r="C2099" s="94" t="s">
        <v>3642</v>
      </c>
      <c r="D2099" s="94" t="s">
        <v>7</v>
      </c>
      <c r="E2099" s="178" t="str">
        <f t="shared" si="537"/>
        <v>"2055"</v>
      </c>
      <c r="F2099" s="178" t="str">
        <f t="shared" si="538"/>
        <v>"2055"</v>
      </c>
      <c r="G2099" s="274">
        <v>0</v>
      </c>
      <c r="H2099" s="274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6" t="str">
        <f t="shared" si="539"/>
        <v>ITM_2055</v>
      </c>
      <c r="Q2099" s="13"/>
      <c r="R2099"/>
      <c r="S2099" t="str">
        <f t="shared" si="540"/>
        <v/>
      </c>
      <c r="T2099" t="str">
        <f>IF(ISNA(VLOOKUP(P2099,'NEW XEQM.c'!E:F,2,0)),"--","PRESENT")</f>
        <v>--</v>
      </c>
      <c r="U2099"/>
      <c r="V2099">
        <f t="shared" si="541"/>
        <v>649</v>
      </c>
      <c r="W2099" s="2" t="s">
        <v>2155</v>
      </c>
      <c r="X2099" s="96" t="s">
        <v>2155</v>
      </c>
      <c r="Y2099" s="96" t="s">
        <v>2155</v>
      </c>
      <c r="Z2099" s="22" t="str">
        <f t="shared" si="508"/>
        <v/>
      </c>
      <c r="AA2099" s="22" t="str">
        <f t="shared" si="509"/>
        <v/>
      </c>
      <c r="AB2099" s="1">
        <f t="shared" si="510"/>
        <v>2055</v>
      </c>
      <c r="AC2099" t="str">
        <f t="shared" si="511"/>
        <v>ITM_2055</v>
      </c>
      <c r="AD2099" s="96" t="str">
        <f>IF(ISNA(VLOOKUP(AA2099,'XEQM Shortlist'!J:J,1,0)),"//","")</f>
        <v/>
      </c>
      <c r="AF2099" s="2" t="str">
        <f t="shared" si="512"/>
        <v/>
      </c>
      <c r="AG2099" t="b">
        <f t="shared" si="513"/>
        <v>1</v>
      </c>
    </row>
    <row r="2100" spans="1:33">
      <c r="A2100" s="2">
        <f t="shared" si="506"/>
        <v>2100</v>
      </c>
      <c r="B2100">
        <f t="shared" si="507"/>
        <v>2056</v>
      </c>
      <c r="C2100" s="94" t="s">
        <v>3642</v>
      </c>
      <c r="D2100" s="94" t="s">
        <v>7</v>
      </c>
      <c r="E2100" s="178" t="str">
        <f t="shared" si="537"/>
        <v>"2056"</v>
      </c>
      <c r="F2100" s="178" t="str">
        <f t="shared" si="538"/>
        <v>"2056"</v>
      </c>
      <c r="G2100" s="274">
        <v>0</v>
      </c>
      <c r="H2100" s="274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6" t="str">
        <f t="shared" si="539"/>
        <v>ITM_2056</v>
      </c>
      <c r="Q2100" s="13"/>
      <c r="R2100"/>
      <c r="S2100" t="str">
        <f t="shared" si="540"/>
        <v/>
      </c>
      <c r="T2100" t="str">
        <f>IF(ISNA(VLOOKUP(P2100,'NEW XEQM.c'!E:F,2,0)),"--","PRESENT")</f>
        <v>--</v>
      </c>
      <c r="U2100"/>
      <c r="V2100">
        <f t="shared" si="541"/>
        <v>649</v>
      </c>
      <c r="W2100" s="2" t="s">
        <v>2155</v>
      </c>
      <c r="X2100" s="96" t="s">
        <v>2155</v>
      </c>
      <c r="Y2100" s="96" t="s">
        <v>2155</v>
      </c>
      <c r="Z2100" s="22" t="str">
        <f t="shared" si="508"/>
        <v/>
      </c>
      <c r="AA2100" s="22" t="str">
        <f t="shared" si="509"/>
        <v/>
      </c>
      <c r="AB2100" s="1">
        <f t="shared" si="510"/>
        <v>2056</v>
      </c>
      <c r="AC2100" t="str">
        <f t="shared" si="511"/>
        <v>ITM_2056</v>
      </c>
      <c r="AD2100" s="96" t="str">
        <f>IF(ISNA(VLOOKUP(AA2100,'XEQM Shortlist'!J:J,1,0)),"//","")</f>
        <v/>
      </c>
      <c r="AF2100" s="2" t="str">
        <f t="shared" si="512"/>
        <v/>
      </c>
      <c r="AG2100" t="b">
        <f t="shared" si="513"/>
        <v>1</v>
      </c>
    </row>
    <row r="2101" spans="1:33">
      <c r="A2101" s="2">
        <f t="shared" ref="A2101:A2103" si="542">IF(B2101=INT(B2101),ROW(),"")</f>
        <v>2101</v>
      </c>
      <c r="B2101">
        <f t="shared" ref="B2101:B2103" si="543">IF(AND(MID(C2101,2,1)&lt;&gt;"/",MID(C2101,1,1)="/"),INT(B2100)+1,B2100+0.01)</f>
        <v>2057</v>
      </c>
      <c r="C2101" s="301" t="s">
        <v>5681</v>
      </c>
      <c r="D2101" s="301" t="s">
        <v>5672</v>
      </c>
      <c r="E2101" s="302" t="s">
        <v>5673</v>
      </c>
      <c r="F2101" s="302" t="s">
        <v>5673</v>
      </c>
      <c r="G2101" s="82">
        <v>0</v>
      </c>
      <c r="H2101" s="82">
        <v>0</v>
      </c>
      <c r="I2101" s="266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6" t="s">
        <v>5678</v>
      </c>
      <c r="Q2101" s="13"/>
      <c r="R2101"/>
      <c r="S2101" t="str">
        <f t="shared" si="540"/>
        <v/>
      </c>
      <c r="T2101" t="str">
        <f>IF(ISNA(VLOOKUP(P2101,'NEW XEQM.c'!E:F,2,0)),"--","PRESENT")</f>
        <v>PRESENT</v>
      </c>
      <c r="U2101"/>
      <c r="V2101">
        <f t="shared" si="541"/>
        <v>649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4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5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6">B2101</f>
        <v>2057</v>
      </c>
      <c r="AC2101" t="str">
        <f t="shared" ref="AC2101:AC2103" si="547">P2101</f>
        <v>ITM_FGLNOFF</v>
      </c>
      <c r="AD2101" s="96" t="str">
        <f>IF(ISNA(VLOOKUP(AA2101,'XEQM Shortlist'!J:J,1,0)),"//","")</f>
        <v/>
      </c>
      <c r="AF2101" s="2" t="str">
        <f t="shared" ref="AF2101:AF2103" si="548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49">AA2101=AF2101</f>
        <v>1</v>
      </c>
    </row>
    <row r="2102" spans="1:33">
      <c r="A2102" s="2">
        <f t="shared" si="542"/>
        <v>2102</v>
      </c>
      <c r="B2102">
        <f t="shared" si="543"/>
        <v>2058</v>
      </c>
      <c r="C2102" s="301" t="s">
        <v>5681</v>
      </c>
      <c r="D2102" s="301" t="s">
        <v>5674</v>
      </c>
      <c r="E2102" s="302" t="s">
        <v>5675</v>
      </c>
      <c r="F2102" s="302" t="s">
        <v>5675</v>
      </c>
      <c r="G2102" s="82">
        <v>0</v>
      </c>
      <c r="H2102" s="82">
        <v>0</v>
      </c>
      <c r="I2102" s="266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6" t="s">
        <v>5679</v>
      </c>
      <c r="Q2102" s="13"/>
      <c r="R2102"/>
      <c r="S2102" t="str">
        <f t="shared" si="540"/>
        <v/>
      </c>
      <c r="T2102" t="str">
        <f>IF(ISNA(VLOOKUP(P2102,'NEW XEQM.c'!E:F,2,0)),"--","PRESENT")</f>
        <v>PRESENT</v>
      </c>
      <c r="U2102"/>
      <c r="V2102">
        <f t="shared" si="541"/>
        <v>649</v>
      </c>
      <c r="W2102" s="2" t="s">
        <v>2155</v>
      </c>
      <c r="X2102" s="96" t="s">
        <v>2155</v>
      </c>
      <c r="Y2102" s="96" t="s">
        <v>2155</v>
      </c>
      <c r="Z2102" s="22" t="str">
        <f t="shared" si="544"/>
        <v/>
      </c>
      <c r="AA2102" s="22" t="str">
        <f t="shared" si="545"/>
        <v/>
      </c>
      <c r="AB2102" s="1">
        <f t="shared" si="546"/>
        <v>2058</v>
      </c>
      <c r="AC2102" t="str">
        <f t="shared" si="547"/>
        <v>ITM_FGLNLIM</v>
      </c>
      <c r="AD2102" s="96" t="str">
        <f>IF(ISNA(VLOOKUP(AA2102,'XEQM Shortlist'!J:J,1,0)),"//","")</f>
        <v/>
      </c>
      <c r="AF2102" s="2" t="str">
        <f t="shared" si="548"/>
        <v/>
      </c>
      <c r="AG2102" t="b">
        <f t="shared" si="549"/>
        <v>1</v>
      </c>
    </row>
    <row r="2103" spans="1:33">
      <c r="A2103" s="2">
        <f t="shared" si="542"/>
        <v>2103</v>
      </c>
      <c r="B2103">
        <f t="shared" si="543"/>
        <v>2059</v>
      </c>
      <c r="C2103" s="301" t="s">
        <v>5681</v>
      </c>
      <c r="D2103" s="301" t="s">
        <v>5676</v>
      </c>
      <c r="E2103" s="302" t="s">
        <v>5677</v>
      </c>
      <c r="F2103" s="302" t="s">
        <v>5677</v>
      </c>
      <c r="G2103" s="82">
        <v>0</v>
      </c>
      <c r="H2103" s="82">
        <v>0</v>
      </c>
      <c r="I2103" s="266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6" t="s">
        <v>5680</v>
      </c>
      <c r="Q2103" s="13"/>
      <c r="R2103"/>
      <c r="S2103" t="str">
        <f t="shared" si="540"/>
        <v/>
      </c>
      <c r="T2103" t="str">
        <f>IF(ISNA(VLOOKUP(P2103,'NEW XEQM.c'!E:F,2,0)),"--","PRESENT")</f>
        <v>PRESENT</v>
      </c>
      <c r="U2103"/>
      <c r="V2103">
        <f t="shared" si="541"/>
        <v>649</v>
      </c>
      <c r="W2103" s="2" t="s">
        <v>2155</v>
      </c>
      <c r="X2103" s="96" t="s">
        <v>2155</v>
      </c>
      <c r="Y2103" s="96" t="s">
        <v>2155</v>
      </c>
      <c r="Z2103" s="22" t="str">
        <f t="shared" si="544"/>
        <v/>
      </c>
      <c r="AA2103" s="22" t="str">
        <f t="shared" si="545"/>
        <v/>
      </c>
      <c r="AB2103" s="1">
        <f t="shared" si="546"/>
        <v>2059</v>
      </c>
      <c r="AC2103" t="str">
        <f t="shared" si="547"/>
        <v>ITM_FGLNFUL</v>
      </c>
      <c r="AD2103" s="96" t="str">
        <f>IF(ISNA(VLOOKUP(AA2103,'XEQM Shortlist'!J:J,1,0)),"//","")</f>
        <v/>
      </c>
      <c r="AF2103" s="2" t="str">
        <f t="shared" si="548"/>
        <v/>
      </c>
      <c r="AG2103" t="b">
        <f t="shared" si="549"/>
        <v>1</v>
      </c>
    </row>
    <row r="2104" spans="1:33" s="41" customFormat="1">
      <c r="A2104" s="45">
        <f t="shared" si="506"/>
        <v>2104</v>
      </c>
      <c r="B2104" s="44">
        <f t="shared" si="507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6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3" t="s">
        <v>4504</v>
      </c>
      <c r="Q2104" s="13"/>
      <c r="R2104"/>
      <c r="S2104" t="str">
        <f t="shared" ref="S2104:S2129" si="550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1">IF(AA2104&lt;&gt;"",V2103+1,V2103)</f>
        <v>649</v>
      </c>
      <c r="W2104" s="75" t="s">
        <v>2566</v>
      </c>
      <c r="X2104" s="54" t="s">
        <v>2155</v>
      </c>
      <c r="Y2104" s="54" t="s">
        <v>2155</v>
      </c>
      <c r="Z2104" s="22" t="str">
        <f t="shared" si="508"/>
        <v/>
      </c>
      <c r="AA2104" s="22" t="str">
        <f t="shared" si="509"/>
        <v/>
      </c>
      <c r="AB2104" s="1">
        <f t="shared" si="510"/>
        <v>2060</v>
      </c>
      <c r="AC2104" t="str">
        <f t="shared" si="511"/>
        <v>ITM_EXFRAC</v>
      </c>
      <c r="AD2104" s="125" t="str">
        <f>IF(ISNA(VLOOKUP(AA2104,'XEQM Shortlist'!J:J,1,0)),"//","")</f>
        <v/>
      </c>
      <c r="AE2104"/>
      <c r="AF2104" s="88" t="str">
        <f t="shared" si="512"/>
        <v/>
      </c>
      <c r="AG2104" t="b">
        <f t="shared" si="513"/>
        <v>1</v>
      </c>
    </row>
    <row r="2105" spans="1:33">
      <c r="A2105" s="45">
        <f t="shared" si="506"/>
        <v>2105</v>
      </c>
      <c r="B2105" s="44">
        <f t="shared" si="507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0"/>
        <v/>
      </c>
      <c r="T2105" s="41" t="str">
        <f>IF(ISNA(VLOOKUP(P2105,'NEW XEQM.c'!E:F,2,0)),"--","PRESENT")</f>
        <v>PRESENT</v>
      </c>
      <c r="U2105"/>
      <c r="V2105">
        <f t="shared" si="551"/>
        <v>650</v>
      </c>
      <c r="W2105" s="75" t="s">
        <v>2571</v>
      </c>
      <c r="X2105" s="54" t="s">
        <v>2500</v>
      </c>
      <c r="Y2105" s="54" t="s">
        <v>2155</v>
      </c>
      <c r="Z2105" s="22" t="str">
        <f t="shared" si="508"/>
        <v>"F.1234"</v>
      </c>
      <c r="AA2105" s="22" t="str">
        <f t="shared" si="509"/>
        <v>F.1234</v>
      </c>
      <c r="AB2105" s="1">
        <f t="shared" si="510"/>
        <v>2061</v>
      </c>
      <c r="AC2105" t="str">
        <f t="shared" si="511"/>
        <v>ITM_F1234</v>
      </c>
      <c r="AD2105" s="125" t="str">
        <f>IF(ISNA(VLOOKUP(AA2105,'XEQM Shortlist'!J:J,1,0)),"//","")</f>
        <v>//</v>
      </c>
      <c r="AF2105" s="88" t="str">
        <f t="shared" si="512"/>
        <v>F.1234</v>
      </c>
      <c r="AG2105" t="b">
        <f t="shared" si="513"/>
        <v>1</v>
      </c>
    </row>
    <row r="2106" spans="1:33">
      <c r="A2106" s="45">
        <f t="shared" si="506"/>
        <v>2106</v>
      </c>
      <c r="B2106" s="44">
        <f t="shared" si="507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0"/>
        <v/>
      </c>
      <c r="T2106" s="41" t="str">
        <f>IF(ISNA(VLOOKUP(P2106,'NEW XEQM.c'!E:F,2,0)),"--","PRESENT")</f>
        <v>PRESENT</v>
      </c>
      <c r="U2106"/>
      <c r="V2106">
        <f t="shared" si="551"/>
        <v>651</v>
      </c>
      <c r="W2106" s="75" t="s">
        <v>2571</v>
      </c>
      <c r="X2106" s="54" t="s">
        <v>2500</v>
      </c>
      <c r="Y2106" s="54" t="s">
        <v>2155</v>
      </c>
      <c r="Z2106" s="22" t="str">
        <f t="shared" si="508"/>
        <v>"M.1234"</v>
      </c>
      <c r="AA2106" s="22" t="str">
        <f t="shared" si="509"/>
        <v>M.1234</v>
      </c>
      <c r="AB2106" s="1">
        <f t="shared" si="510"/>
        <v>2062</v>
      </c>
      <c r="AC2106" t="str">
        <f t="shared" si="511"/>
        <v>ITM_M1234</v>
      </c>
      <c r="AD2106" s="125" t="str">
        <f>IF(ISNA(VLOOKUP(AA2106,'XEQM Shortlist'!J:J,1,0)),"//","")</f>
        <v>//</v>
      </c>
      <c r="AF2106" s="88" t="str">
        <f t="shared" si="512"/>
        <v>M.1234</v>
      </c>
      <c r="AG2106" t="b">
        <f t="shared" si="513"/>
        <v>1</v>
      </c>
    </row>
    <row r="2107" spans="1:33">
      <c r="A2107" s="45">
        <f t="shared" si="506"/>
        <v>2107</v>
      </c>
      <c r="B2107" s="44">
        <f t="shared" si="507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0"/>
        <v/>
      </c>
      <c r="T2107" s="41" t="str">
        <f>IF(ISNA(VLOOKUP(P2107,'NEW XEQM.c'!E:F,2,0)),"--","PRESENT")</f>
        <v>PRESENT</v>
      </c>
      <c r="U2107"/>
      <c r="V2107">
        <f t="shared" si="551"/>
        <v>652</v>
      </c>
      <c r="W2107" s="75" t="s">
        <v>2571</v>
      </c>
      <c r="X2107" s="54" t="s">
        <v>2500</v>
      </c>
      <c r="Y2107" s="54" t="s">
        <v>2155</v>
      </c>
      <c r="Z2107" s="22" t="str">
        <f t="shared" si="508"/>
        <v>"F.14"</v>
      </c>
      <c r="AA2107" s="22" t="str">
        <f t="shared" si="509"/>
        <v>F.14</v>
      </c>
      <c r="AB2107" s="1">
        <f t="shared" si="510"/>
        <v>2063</v>
      </c>
      <c r="AC2107" t="str">
        <f t="shared" si="511"/>
        <v>ITM_F14</v>
      </c>
      <c r="AD2107" s="125" t="str">
        <f>IF(ISNA(VLOOKUP(AA2107,'XEQM Shortlist'!J:J,1,0)),"//","")</f>
        <v>//</v>
      </c>
      <c r="AF2107" s="88" t="str">
        <f t="shared" si="512"/>
        <v>F.14</v>
      </c>
      <c r="AG2107" t="b">
        <f t="shared" si="513"/>
        <v>1</v>
      </c>
    </row>
    <row r="2108" spans="1:33">
      <c r="A2108" s="45">
        <f t="shared" si="506"/>
        <v>2108</v>
      </c>
      <c r="B2108" s="44">
        <f t="shared" si="507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0"/>
        <v/>
      </c>
      <c r="T2108" s="41" t="str">
        <f>IF(ISNA(VLOOKUP(P2108,'NEW XEQM.c'!E:F,2,0)),"--","PRESENT")</f>
        <v>PRESENT</v>
      </c>
      <c r="U2108"/>
      <c r="V2108">
        <f t="shared" si="551"/>
        <v>653</v>
      </c>
      <c r="W2108" s="75" t="s">
        <v>2571</v>
      </c>
      <c r="X2108" s="54" t="s">
        <v>2500</v>
      </c>
      <c r="Y2108" s="54" t="s">
        <v>2155</v>
      </c>
      <c r="Z2108" s="22" t="str">
        <f t="shared" si="508"/>
        <v>"M.14"</v>
      </c>
      <c r="AA2108" s="22" t="str">
        <f t="shared" si="509"/>
        <v>M.14</v>
      </c>
      <c r="AB2108" s="1">
        <f t="shared" si="510"/>
        <v>2064</v>
      </c>
      <c r="AC2108" t="str">
        <f t="shared" si="511"/>
        <v>ITM_M14</v>
      </c>
      <c r="AD2108" s="125" t="str">
        <f>IF(ISNA(VLOOKUP(AA2108,'XEQM Shortlist'!J:J,1,0)),"//","")</f>
        <v>//</v>
      </c>
      <c r="AF2108" s="88" t="str">
        <f t="shared" si="512"/>
        <v>M.14</v>
      </c>
      <c r="AG2108" t="b">
        <f t="shared" si="513"/>
        <v>1</v>
      </c>
    </row>
    <row r="2109" spans="1:33">
      <c r="A2109" s="45">
        <f t="shared" ref="A2109:A2126" si="552">IF(B2109=INT(B2109),ROW(),"")</f>
        <v>2109</v>
      </c>
      <c r="B2109" s="44">
        <f t="shared" ref="B2109:B2126" si="553">IF(AND(MID(C2109,2,1)&lt;&gt;"/",MID(C2109,1,1)="/"),INT(B2108)+1,B2108+0.01)</f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0"/>
        <v/>
      </c>
      <c r="T2109" s="41" t="str">
        <f>IF(ISNA(VLOOKUP(P2109,'NEW XEQM.c'!E:F,2,0)),"--","PRESENT")</f>
        <v>PRESENT</v>
      </c>
      <c r="U2109"/>
      <c r="V2109">
        <f t="shared" si="551"/>
        <v>654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4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5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6">B2109</f>
        <v>2065</v>
      </c>
      <c r="AC2109" t="str">
        <f t="shared" ref="AC2109:AC2129" si="557">P2109</f>
        <v>ITM_F124</v>
      </c>
      <c r="AD2109" s="125" t="str">
        <f>IF(ISNA(VLOOKUP(AA2109,'XEQM Shortlist'!J:J,1,0)),"//","")</f>
        <v>//</v>
      </c>
      <c r="AF2109" s="88" t="str">
        <f t="shared" ref="AF2109:AF2129" si="558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59">AA2109=AF2109</f>
        <v>1</v>
      </c>
    </row>
    <row r="2110" spans="1:33">
      <c r="A2110" s="45">
        <f t="shared" si="552"/>
        <v>2110</v>
      </c>
      <c r="B2110" s="44">
        <f t="shared" si="553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0"/>
        <v>NOT EQUAL</v>
      </c>
      <c r="T2110" s="41" t="str">
        <f>IF(ISNA(VLOOKUP(P2110,'NEW XEQM.c'!E:F,2,0)),"--","PRESENT")</f>
        <v>--</v>
      </c>
      <c r="U2110"/>
      <c r="V2110">
        <f t="shared" si="551"/>
        <v>654</v>
      </c>
      <c r="W2110" s="75" t="s">
        <v>2155</v>
      </c>
      <c r="X2110" s="54" t="s">
        <v>2155</v>
      </c>
      <c r="Y2110" s="54" t="s">
        <v>2155</v>
      </c>
      <c r="Z2110" s="22" t="str">
        <f t="shared" si="554"/>
        <v/>
      </c>
      <c r="AA2110" s="22" t="str">
        <f t="shared" si="555"/>
        <v/>
      </c>
      <c r="AB2110" s="1">
        <f t="shared" si="556"/>
        <v>2066</v>
      </c>
      <c r="AC2110" t="str">
        <f t="shared" si="557"/>
        <v>MNU_TAMLBLALPHA</v>
      </c>
      <c r="AD2110" s="125" t="str">
        <f>IF(ISNA(VLOOKUP(AA2110,'XEQM Shortlist'!J:J,1,0)),"//","")</f>
        <v/>
      </c>
      <c r="AF2110" s="88" t="str">
        <f t="shared" si="558"/>
        <v/>
      </c>
      <c r="AG2110" t="b">
        <f t="shared" si="559"/>
        <v>1</v>
      </c>
    </row>
    <row r="2111" spans="1:33">
      <c r="A2111" s="45">
        <f t="shared" si="552"/>
        <v>2111</v>
      </c>
      <c r="B2111" s="44">
        <f t="shared" si="553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0"/>
        <v>NOT EQUAL</v>
      </c>
      <c r="T2111" s="41" t="str">
        <f>IF(ISNA(VLOOKUP(P2111,'NEW XEQM.c'!E:F,2,0)),"--","PRESENT")</f>
        <v>--</v>
      </c>
      <c r="U2111"/>
      <c r="V2111">
        <f t="shared" si="551"/>
        <v>654</v>
      </c>
      <c r="W2111" s="75" t="s">
        <v>2155</v>
      </c>
      <c r="X2111" s="54" t="s">
        <v>2155</v>
      </c>
      <c r="Y2111" s="54" t="s">
        <v>2155</v>
      </c>
      <c r="Z2111" s="22" t="str">
        <f t="shared" si="554"/>
        <v/>
      </c>
      <c r="AA2111" s="22" t="str">
        <f t="shared" si="555"/>
        <v/>
      </c>
      <c r="AB2111" s="1">
        <f t="shared" si="556"/>
        <v>2067</v>
      </c>
      <c r="AC2111" t="str">
        <f t="shared" si="557"/>
        <v>MNU_TAMSRALPHA</v>
      </c>
      <c r="AD2111" s="125" t="str">
        <f>IF(ISNA(VLOOKUP(AA2111,'XEQM Shortlist'!J:J,1,0)),"//","")</f>
        <v/>
      </c>
      <c r="AF2111" s="88" t="str">
        <f t="shared" si="558"/>
        <v/>
      </c>
      <c r="AG2111" t="b">
        <f t="shared" si="559"/>
        <v>1</v>
      </c>
    </row>
    <row r="2112" spans="1:33">
      <c r="A2112" s="45">
        <f t="shared" ref="A2112" si="560">IF(B2112=INT(B2112),ROW(),"")</f>
        <v>2112</v>
      </c>
      <c r="B2112" s="44">
        <f t="shared" ref="B2112" si="561">IF(AND(MID(C2112,2,1)&lt;&gt;"/",MID(C2112,1,1)="/"),INT(B2111)+1,B2111+0.01)</f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654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2"/>
        <v>2113</v>
      </c>
      <c r="B2113" s="44">
        <f t="shared" si="553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3" t="s">
        <v>4639</v>
      </c>
      <c r="Q2113" s="13"/>
      <c r="R2113"/>
      <c r="S2113" t="str">
        <f t="shared" si="550"/>
        <v/>
      </c>
      <c r="T2113" s="41" t="str">
        <f>IF(ISNA(VLOOKUP(P2113,'NEW XEQM.c'!E:F,2,0)),"--","PRESENT")</f>
        <v>--</v>
      </c>
      <c r="U2113"/>
      <c r="V2113">
        <f t="shared" si="551"/>
        <v>654</v>
      </c>
      <c r="W2113" s="75" t="s">
        <v>2566</v>
      </c>
      <c r="X2113" s="54" t="s">
        <v>2155</v>
      </c>
      <c r="Y2113" s="54" t="s">
        <v>2155</v>
      </c>
      <c r="Z2113" s="22" t="str">
        <f t="shared" si="554"/>
        <v/>
      </c>
      <c r="AA2113" s="22" t="str">
        <f t="shared" si="555"/>
        <v/>
      </c>
      <c r="AB2113" s="1">
        <f t="shared" si="556"/>
        <v>2069</v>
      </c>
      <c r="AC2113" t="str">
        <f t="shared" si="557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8"/>
        <v/>
      </c>
      <c r="AG2113" t="b">
        <f t="shared" si="559"/>
        <v>1</v>
      </c>
    </row>
    <row r="2114" spans="1:33" s="41" customFormat="1">
      <c r="A2114" s="45">
        <f t="shared" si="552"/>
        <v>2114</v>
      </c>
      <c r="B2114" s="44">
        <f t="shared" si="553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3" t="s">
        <v>4644</v>
      </c>
      <c r="Q2114" s="13"/>
      <c r="R2114"/>
      <c r="S2114" t="str">
        <f t="shared" si="550"/>
        <v/>
      </c>
      <c r="T2114" s="41" t="str">
        <f>IF(ISNA(VLOOKUP(P2114,'NEW XEQM.c'!E:F,2,0)),"--","PRESENT")</f>
        <v>--</v>
      </c>
      <c r="U2114"/>
      <c r="V2114">
        <f t="shared" si="551"/>
        <v>654</v>
      </c>
      <c r="W2114" s="75" t="s">
        <v>2566</v>
      </c>
      <c r="X2114" s="54" t="s">
        <v>2155</v>
      </c>
      <c r="Y2114" s="54" t="s">
        <v>2155</v>
      </c>
      <c r="Z2114" s="22" t="str">
        <f t="shared" si="554"/>
        <v/>
      </c>
      <c r="AA2114" s="22" t="str">
        <f t="shared" si="555"/>
        <v/>
      </c>
      <c r="AB2114" s="1">
        <f t="shared" si="556"/>
        <v>2070</v>
      </c>
      <c r="AC2114" t="str">
        <f t="shared" si="557"/>
        <v>ITM_LN_SIGN</v>
      </c>
      <c r="AD2114" s="125" t="str">
        <f>IF(ISNA(VLOOKUP(AA2114,'XEQM Shortlist'!J:J,1,0)),"//","")</f>
        <v/>
      </c>
      <c r="AE2114"/>
      <c r="AF2114" s="88" t="str">
        <f t="shared" si="558"/>
        <v/>
      </c>
      <c r="AG2114" t="b">
        <f t="shared" si="559"/>
        <v>1</v>
      </c>
    </row>
    <row r="2115" spans="1:33" s="41" customFormat="1">
      <c r="A2115" s="45">
        <f t="shared" si="552"/>
        <v>2115</v>
      </c>
      <c r="B2115" s="44">
        <f t="shared" si="553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6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3" t="s">
        <v>4640</v>
      </c>
      <c r="Q2115" s="13"/>
      <c r="R2115"/>
      <c r="S2115" t="str">
        <f t="shared" si="550"/>
        <v/>
      </c>
      <c r="T2115" s="41" t="str">
        <f>IF(ISNA(VLOOKUP(P2115,'NEW XEQM.c'!E:F,2,0)),"--","PRESENT")</f>
        <v>--</v>
      </c>
      <c r="U2115"/>
      <c r="V2115">
        <f t="shared" si="551"/>
        <v>654</v>
      </c>
      <c r="W2115" s="75" t="s">
        <v>2566</v>
      </c>
      <c r="X2115" s="54" t="s">
        <v>2155</v>
      </c>
      <c r="Y2115" s="54" t="s">
        <v>2155</v>
      </c>
      <c r="Z2115" s="22" t="str">
        <f t="shared" si="554"/>
        <v/>
      </c>
      <c r="AA2115" s="22" t="str">
        <f t="shared" si="555"/>
        <v/>
      </c>
      <c r="AB2115" s="1">
        <f t="shared" si="556"/>
        <v>2071</v>
      </c>
      <c r="AC2115" t="str">
        <f t="shared" si="557"/>
        <v>ITM_SIN_SIGN</v>
      </c>
      <c r="AD2115" s="125" t="str">
        <f>IF(ISNA(VLOOKUP(AA2115,'XEQM Shortlist'!J:J,1,0)),"//","")</f>
        <v/>
      </c>
      <c r="AE2115"/>
      <c r="AF2115" s="88" t="str">
        <f t="shared" si="558"/>
        <v/>
      </c>
      <c r="AG2115" t="b">
        <f t="shared" si="559"/>
        <v>1</v>
      </c>
    </row>
    <row r="2116" spans="1:33" s="41" customFormat="1">
      <c r="A2116" s="45">
        <f t="shared" si="552"/>
        <v>2116</v>
      </c>
      <c r="B2116" s="44">
        <f t="shared" si="553"/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6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3" t="s">
        <v>4641</v>
      </c>
      <c r="Q2116" s="13"/>
      <c r="R2116"/>
      <c r="S2116" t="str">
        <f t="shared" si="550"/>
        <v/>
      </c>
      <c r="T2116" s="41" t="str">
        <f>IF(ISNA(VLOOKUP(P2116,'NEW XEQM.c'!E:F,2,0)),"--","PRESENT")</f>
        <v>--</v>
      </c>
      <c r="U2116"/>
      <c r="V2116">
        <f t="shared" si="551"/>
        <v>654</v>
      </c>
      <c r="W2116" s="75" t="s">
        <v>2566</v>
      </c>
      <c r="X2116" s="54" t="s">
        <v>2155</v>
      </c>
      <c r="Y2116" s="54" t="s">
        <v>2155</v>
      </c>
      <c r="Z2116" s="22" t="str">
        <f t="shared" si="554"/>
        <v/>
      </c>
      <c r="AA2116" s="22" t="str">
        <f t="shared" si="555"/>
        <v/>
      </c>
      <c r="AB2116" s="1">
        <f t="shared" si="556"/>
        <v>2072</v>
      </c>
      <c r="AC2116" t="str">
        <f t="shared" si="557"/>
        <v>ITM_COS_SIGN</v>
      </c>
      <c r="AD2116" s="125" t="str">
        <f>IF(ISNA(VLOOKUP(AA2116,'XEQM Shortlist'!J:J,1,0)),"//","")</f>
        <v/>
      </c>
      <c r="AE2116"/>
      <c r="AF2116" s="88" t="str">
        <f t="shared" si="558"/>
        <v/>
      </c>
      <c r="AG2116" t="b">
        <f t="shared" si="559"/>
        <v>1</v>
      </c>
    </row>
    <row r="2117" spans="1:33" s="41" customFormat="1">
      <c r="A2117" s="45">
        <f t="shared" si="552"/>
        <v>2117</v>
      </c>
      <c r="B2117" s="44">
        <f t="shared" si="553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6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3" t="s">
        <v>4642</v>
      </c>
      <c r="Q2117" s="13"/>
      <c r="R2117"/>
      <c r="S2117" t="str">
        <f t="shared" si="550"/>
        <v/>
      </c>
      <c r="T2117" s="41" t="str">
        <f>IF(ISNA(VLOOKUP(P2117,'NEW XEQM.c'!E:F,2,0)),"--","PRESENT")</f>
        <v>--</v>
      </c>
      <c r="U2117"/>
      <c r="V2117">
        <f t="shared" si="551"/>
        <v>654</v>
      </c>
      <c r="W2117" s="75" t="s">
        <v>2566</v>
      </c>
      <c r="X2117" s="54" t="s">
        <v>2155</v>
      </c>
      <c r="Y2117" s="54" t="s">
        <v>2155</v>
      </c>
      <c r="Z2117" s="22" t="str">
        <f t="shared" si="554"/>
        <v/>
      </c>
      <c r="AA2117" s="22" t="str">
        <f t="shared" si="555"/>
        <v/>
      </c>
      <c r="AB2117" s="1">
        <f t="shared" si="556"/>
        <v>2073</v>
      </c>
      <c r="AC2117" t="str">
        <f t="shared" si="557"/>
        <v>ITM_TAN_SIGN</v>
      </c>
      <c r="AD2117" s="125" t="str">
        <f>IF(ISNA(VLOOKUP(AA2117,'XEQM Shortlist'!J:J,1,0)),"//","")</f>
        <v/>
      </c>
      <c r="AE2117"/>
      <c r="AF2117" s="88" t="str">
        <f t="shared" si="558"/>
        <v/>
      </c>
      <c r="AG2117" t="b">
        <f t="shared" si="559"/>
        <v>1</v>
      </c>
    </row>
    <row r="2118" spans="1:33">
      <c r="A2118" s="45">
        <f t="shared" si="552"/>
        <v>2118</v>
      </c>
      <c r="B2118" s="44">
        <f t="shared" si="553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6" t="s">
        <v>5086</v>
      </c>
      <c r="Q2118" s="13"/>
      <c r="R2118"/>
      <c r="S2118" t="str">
        <f t="shared" si="550"/>
        <v/>
      </c>
      <c r="T2118" s="41" t="str">
        <f>IF(ISNA(VLOOKUP(P2118,'NEW XEQM.c'!E:F,2,0)),"--","PRESENT")</f>
        <v>--</v>
      </c>
      <c r="U2118"/>
      <c r="V2118">
        <f t="shared" si="551"/>
        <v>655</v>
      </c>
      <c r="W2118" s="75" t="s">
        <v>2558</v>
      </c>
      <c r="X2118" s="54" t="s">
        <v>2155</v>
      </c>
      <c r="Y2118" s="54" t="s">
        <v>2155</v>
      </c>
      <c r="Z2118" s="22" t="str">
        <f t="shared" si="554"/>
        <v>"X" STD_SUB_M STD_SUB_E STD_SUB_D STD_SUB_N</v>
      </c>
      <c r="AA2118" s="22" t="str">
        <f t="shared" si="555"/>
        <v>XMEDN</v>
      </c>
      <c r="AB2118" s="1">
        <f t="shared" si="556"/>
        <v>2074</v>
      </c>
      <c r="AC2118" t="str">
        <f t="shared" si="557"/>
        <v>ITM_MEDIAN</v>
      </c>
      <c r="AD2118" s="125" t="str">
        <f>IF(ISNA(VLOOKUP(AA2118,'XEQM Shortlist'!J:J,1,0)),"//","")</f>
        <v>//</v>
      </c>
      <c r="AF2118" s="88" t="str">
        <f t="shared" si="558"/>
        <v>XMEDN</v>
      </c>
      <c r="AG2118" t="b">
        <f t="shared" si="559"/>
        <v>1</v>
      </c>
    </row>
    <row r="2119" spans="1:33">
      <c r="A2119" s="45">
        <f t="shared" si="552"/>
        <v>2119</v>
      </c>
      <c r="B2119" s="44">
        <f t="shared" si="553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6" t="s">
        <v>5094</v>
      </c>
      <c r="Q2119" s="13"/>
      <c r="R2119"/>
      <c r="S2119" t="str">
        <f t="shared" si="550"/>
        <v/>
      </c>
      <c r="T2119" s="41" t="str">
        <f>IF(ISNA(VLOOKUP(P2119,'NEW XEQM.c'!E:F,2,0)),"--","PRESENT")</f>
        <v>--</v>
      </c>
      <c r="U2119"/>
      <c r="V2119">
        <f t="shared" si="551"/>
        <v>656</v>
      </c>
      <c r="W2119" s="75" t="s">
        <v>2558</v>
      </c>
      <c r="X2119" s="54" t="s">
        <v>2155</v>
      </c>
      <c r="Y2119" s="54" t="s">
        <v>2155</v>
      </c>
      <c r="Z2119" s="22" t="str">
        <f t="shared" si="554"/>
        <v>"X" STD_SUB_Q STD_SUB_1</v>
      </c>
      <c r="AA2119" s="22" t="str">
        <f t="shared" si="555"/>
        <v>XQ1</v>
      </c>
      <c r="AB2119" s="1">
        <f t="shared" si="556"/>
        <v>2075</v>
      </c>
      <c r="AC2119" t="str">
        <f t="shared" si="557"/>
        <v>ITM_LOWER_QUARTILE</v>
      </c>
      <c r="AD2119" s="125" t="str">
        <f>IF(ISNA(VLOOKUP(AA2119,'XEQM Shortlist'!J:J,1,0)),"//","")</f>
        <v>//</v>
      </c>
      <c r="AF2119" s="88" t="str">
        <f t="shared" si="558"/>
        <v>XQ1</v>
      </c>
      <c r="AG2119" t="b">
        <f t="shared" si="559"/>
        <v>1</v>
      </c>
    </row>
    <row r="2120" spans="1:33">
      <c r="A2120" s="45">
        <f t="shared" si="552"/>
        <v>2120</v>
      </c>
      <c r="B2120" s="44">
        <f t="shared" si="553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6" t="s">
        <v>5095</v>
      </c>
      <c r="Q2120" s="13"/>
      <c r="R2120"/>
      <c r="S2120" t="str">
        <f t="shared" si="550"/>
        <v/>
      </c>
      <c r="T2120" s="41" t="str">
        <f>IF(ISNA(VLOOKUP(P2120,'NEW XEQM.c'!E:F,2,0)),"--","PRESENT")</f>
        <v>--</v>
      </c>
      <c r="U2120"/>
      <c r="V2120">
        <f t="shared" si="551"/>
        <v>657</v>
      </c>
      <c r="W2120" s="75" t="s">
        <v>2558</v>
      </c>
      <c r="X2120" s="54" t="s">
        <v>2155</v>
      </c>
      <c r="Y2120" s="54" t="s">
        <v>2155</v>
      </c>
      <c r="Z2120" s="22" t="str">
        <f t="shared" si="554"/>
        <v>"X" STD_SUB_Q STD_SUB_3</v>
      </c>
      <c r="AA2120" s="22" t="str">
        <f t="shared" si="555"/>
        <v>XQ3</v>
      </c>
      <c r="AB2120" s="1">
        <f t="shared" si="556"/>
        <v>2076</v>
      </c>
      <c r="AC2120" t="str">
        <f t="shared" si="557"/>
        <v>ITM_UPPER_QUARTILE</v>
      </c>
      <c r="AD2120" s="125" t="str">
        <f>IF(ISNA(VLOOKUP(AA2120,'XEQM Shortlist'!J:J,1,0)),"//","")</f>
        <v>//</v>
      </c>
      <c r="AF2120" s="88" t="str">
        <f t="shared" si="558"/>
        <v>XQ3</v>
      </c>
      <c r="AG2120" t="b">
        <f t="shared" si="559"/>
        <v>1</v>
      </c>
    </row>
    <row r="2121" spans="1:33">
      <c r="A2121" s="45">
        <f t="shared" si="552"/>
        <v>2121</v>
      </c>
      <c r="B2121" s="44">
        <f t="shared" si="553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6" t="s">
        <v>5087</v>
      </c>
      <c r="Q2121" s="13"/>
      <c r="R2121"/>
      <c r="S2121" t="str">
        <f t="shared" si="550"/>
        <v/>
      </c>
      <c r="T2121" s="41" t="str">
        <f>IF(ISNA(VLOOKUP(P2121,'NEW XEQM.c'!E:F,2,0)),"--","PRESENT")</f>
        <v>--</v>
      </c>
      <c r="U2121"/>
      <c r="V2121">
        <f t="shared" si="551"/>
        <v>658</v>
      </c>
      <c r="W2121" s="75" t="s">
        <v>2558</v>
      </c>
      <c r="X2121" s="54" t="s">
        <v>2155</v>
      </c>
      <c r="Y2121" s="54" t="s">
        <v>2155</v>
      </c>
      <c r="Z2121" s="22" t="str">
        <f t="shared" si="554"/>
        <v>"X" STD_SUB_M STD_SUB_A STD_SUB_D</v>
      </c>
      <c r="AA2121" s="22" t="str">
        <f t="shared" si="555"/>
        <v>XMAD</v>
      </c>
      <c r="AB2121" s="1">
        <f t="shared" si="556"/>
        <v>2077</v>
      </c>
      <c r="AC2121" t="str">
        <f t="shared" si="557"/>
        <v>ITM_MAD</v>
      </c>
      <c r="AD2121" s="125" t="str">
        <f>IF(ISNA(VLOOKUP(AA2121,'XEQM Shortlist'!J:J,1,0)),"//","")</f>
        <v>//</v>
      </c>
      <c r="AF2121" s="88" t="str">
        <f t="shared" si="558"/>
        <v>XMAD</v>
      </c>
      <c r="AG2121" t="b">
        <f t="shared" si="559"/>
        <v>1</v>
      </c>
    </row>
    <row r="2122" spans="1:33">
      <c r="A2122" s="45">
        <f t="shared" si="552"/>
        <v>2122</v>
      </c>
      <c r="B2122" s="44">
        <f t="shared" si="553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6" t="s">
        <v>5088</v>
      </c>
      <c r="Q2122" s="13"/>
      <c r="R2122"/>
      <c r="S2122" t="str">
        <f t="shared" si="550"/>
        <v/>
      </c>
      <c r="T2122" s="41" t="str">
        <f>IF(ISNA(VLOOKUP(P2122,'NEW XEQM.c'!E:F,2,0)),"--","PRESENT")</f>
        <v>--</v>
      </c>
      <c r="U2122"/>
      <c r="V2122">
        <f t="shared" si="551"/>
        <v>659</v>
      </c>
      <c r="W2122" s="75" t="s">
        <v>2558</v>
      </c>
      <c r="X2122" s="54" t="s">
        <v>2155</v>
      </c>
      <c r="Y2122" s="54" t="s">
        <v>2155</v>
      </c>
      <c r="Z2122" s="22" t="str">
        <f t="shared" si="554"/>
        <v>"X" STD_SUB_I STD_SUB_Q STD_SUB_R</v>
      </c>
      <c r="AA2122" s="22" t="str">
        <f t="shared" si="555"/>
        <v>XIQR</v>
      </c>
      <c r="AB2122" s="1">
        <f t="shared" si="556"/>
        <v>2078</v>
      </c>
      <c r="AC2122" t="str">
        <f t="shared" si="557"/>
        <v>ITM_IQR</v>
      </c>
      <c r="AD2122" s="125" t="str">
        <f>IF(ISNA(VLOOKUP(AA2122,'XEQM Shortlist'!J:J,1,0)),"//","")</f>
        <v>//</v>
      </c>
      <c r="AF2122" s="88" t="str">
        <f t="shared" si="558"/>
        <v>XIQR</v>
      </c>
      <c r="AG2122" t="b">
        <f t="shared" si="559"/>
        <v>1</v>
      </c>
    </row>
    <row r="2123" spans="1:33">
      <c r="A2123" s="45">
        <f t="shared" si="552"/>
        <v>2123</v>
      </c>
      <c r="B2123" s="44">
        <f t="shared" si="553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6" t="s">
        <v>5089</v>
      </c>
      <c r="Q2123" s="13"/>
      <c r="R2123"/>
      <c r="S2123" t="str">
        <f t="shared" si="550"/>
        <v/>
      </c>
      <c r="T2123" s="41" t="str">
        <f>IF(ISNA(VLOOKUP(P2123,'NEW XEQM.c'!E:F,2,0)),"--","PRESENT")</f>
        <v>--</v>
      </c>
      <c r="U2123"/>
      <c r="V2123">
        <f t="shared" si="551"/>
        <v>660</v>
      </c>
      <c r="W2123" s="75" t="s">
        <v>2558</v>
      </c>
      <c r="X2123" s="54" t="s">
        <v>2155</v>
      </c>
      <c r="Y2123" s="54" t="s">
        <v>2155</v>
      </c>
      <c r="Z2123" s="22" t="str">
        <f t="shared" si="554"/>
        <v>"X" RANGE_</v>
      </c>
      <c r="AA2123" s="22" t="str">
        <f t="shared" si="555"/>
        <v>XRANGE_</v>
      </c>
      <c r="AB2123" s="1">
        <f t="shared" si="556"/>
        <v>2079</v>
      </c>
      <c r="AC2123" t="str">
        <f t="shared" si="557"/>
        <v>ITM_SIGMARANGE</v>
      </c>
      <c r="AD2123" s="125" t="str">
        <f>IF(ISNA(VLOOKUP(AA2123,'XEQM Shortlist'!J:J,1,0)),"//","")</f>
        <v>//</v>
      </c>
      <c r="AF2123" s="88" t="str">
        <f t="shared" si="558"/>
        <v>XRANGE_</v>
      </c>
      <c r="AG2123" t="b">
        <f t="shared" si="559"/>
        <v>1</v>
      </c>
    </row>
    <row r="2124" spans="1:33">
      <c r="A2124" s="45">
        <f t="shared" si="552"/>
        <v>2124</v>
      </c>
      <c r="B2124" s="44">
        <f t="shared" si="553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6" t="s">
        <v>5100</v>
      </c>
      <c r="Q2124" s="13"/>
      <c r="R2124"/>
      <c r="S2124" t="str">
        <f t="shared" si="550"/>
        <v/>
      </c>
      <c r="T2124" s="41" t="str">
        <f>IF(ISNA(VLOOKUP(P2124,'NEW XEQM.c'!E:F,2,0)),"--","PRESENT")</f>
        <v>--</v>
      </c>
      <c r="U2124"/>
      <c r="V2124">
        <f t="shared" si="551"/>
        <v>660</v>
      </c>
      <c r="W2124" s="75" t="s">
        <v>2558</v>
      </c>
      <c r="X2124" s="54" t="s">
        <v>2155</v>
      </c>
      <c r="Y2124" s="54" t="s">
        <v>2155</v>
      </c>
      <c r="Z2124" s="22" t="str">
        <f t="shared" si="554"/>
        <v/>
      </c>
      <c r="AA2124" s="22" t="str">
        <f t="shared" si="555"/>
        <v/>
      </c>
      <c r="AB2124" s="1">
        <f t="shared" si="556"/>
        <v>2080</v>
      </c>
      <c r="AC2124" t="str">
        <f t="shared" si="557"/>
        <v>MNU_REGR</v>
      </c>
      <c r="AD2124" s="125" t="str">
        <f>IF(ISNA(VLOOKUP(AA2124,'XEQM Shortlist'!J:J,1,0)),"//","")</f>
        <v/>
      </c>
      <c r="AF2124" s="88" t="str">
        <f t="shared" si="558"/>
        <v/>
      </c>
      <c r="AG2124" t="b">
        <f t="shared" si="559"/>
        <v>1</v>
      </c>
    </row>
    <row r="2125" spans="1:33">
      <c r="A2125" s="45">
        <f t="shared" si="552"/>
        <v>2125</v>
      </c>
      <c r="B2125" s="44">
        <f t="shared" si="553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6" t="s">
        <v>5101</v>
      </c>
      <c r="Q2125" s="13"/>
      <c r="R2125"/>
      <c r="S2125" t="str">
        <f t="shared" si="550"/>
        <v/>
      </c>
      <c r="T2125" s="41" t="str">
        <f>IF(ISNA(VLOOKUP(P2125,'NEW XEQM.c'!E:F,2,0)),"--","PRESENT")</f>
        <v>--</v>
      </c>
      <c r="U2125"/>
      <c r="V2125">
        <f t="shared" si="551"/>
        <v>660</v>
      </c>
      <c r="W2125" s="75" t="s">
        <v>2558</v>
      </c>
      <c r="X2125" s="54" t="s">
        <v>2155</v>
      </c>
      <c r="Y2125" s="54" t="s">
        <v>2155</v>
      </c>
      <c r="Z2125" s="22" t="str">
        <f t="shared" si="554"/>
        <v/>
      </c>
      <c r="AA2125" s="22" t="str">
        <f t="shared" si="555"/>
        <v/>
      </c>
      <c r="AB2125" s="1">
        <f t="shared" si="556"/>
        <v>2081</v>
      </c>
      <c r="AC2125" t="str">
        <f t="shared" si="557"/>
        <v>MNU_MODEL</v>
      </c>
      <c r="AD2125" s="125" t="str">
        <f>IF(ISNA(VLOOKUP(AA2125,'XEQM Shortlist'!J:J,1,0)),"//","")</f>
        <v/>
      </c>
      <c r="AF2125" s="88" t="str">
        <f t="shared" si="558"/>
        <v/>
      </c>
      <c r="AG2125" t="b">
        <f t="shared" si="559"/>
        <v>1</v>
      </c>
    </row>
    <row r="2126" spans="1:33">
      <c r="A2126" s="45">
        <f t="shared" si="552"/>
        <v>2126</v>
      </c>
      <c r="B2126" s="44">
        <f t="shared" si="553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6" t="s">
        <v>5105</v>
      </c>
      <c r="Q2126" s="13"/>
      <c r="R2126"/>
      <c r="S2126" t="str">
        <f t="shared" si="550"/>
        <v/>
      </c>
      <c r="T2126" s="41" t="str">
        <f>IF(ISNA(VLOOKUP(P2126,'NEW XEQM.c'!E:F,2,0)),"--","PRESENT")</f>
        <v>--</v>
      </c>
      <c r="U2126"/>
      <c r="V2126">
        <f t="shared" si="551"/>
        <v>661</v>
      </c>
      <c r="W2126" s="75" t="s">
        <v>2558</v>
      </c>
      <c r="X2126" s="54" t="s">
        <v>2155</v>
      </c>
      <c r="Y2126" s="54" t="s">
        <v>2155</v>
      </c>
      <c r="Z2126" s="22" t="str">
        <f t="shared" si="554"/>
        <v>"X%" STD_SUB_I STD_SUB_L STD_SUB_E</v>
      </c>
      <c r="AA2126" s="22" t="str">
        <f t="shared" si="555"/>
        <v>X%ILE</v>
      </c>
      <c r="AB2126" s="1">
        <f t="shared" si="556"/>
        <v>2082</v>
      </c>
      <c r="AC2126" t="str">
        <f t="shared" si="557"/>
        <v>ITM_PERCENTILE</v>
      </c>
      <c r="AD2126" s="125" t="str">
        <f>IF(ISNA(VLOOKUP(AA2126,'XEQM Shortlist'!J:J,1,0)),"//","")</f>
        <v>//</v>
      </c>
      <c r="AF2126" s="88" t="str">
        <f t="shared" si="558"/>
        <v>X%ILE</v>
      </c>
      <c r="AG2126" t="b">
        <f t="shared" si="559"/>
        <v>1</v>
      </c>
    </row>
    <row r="2127" spans="1:33">
      <c r="A2127" s="45">
        <f t="shared" ref="A2127:A2146" si="570">IF(B2127=INT(B2127),ROW(),"")</f>
        <v>2127</v>
      </c>
      <c r="B2127" s="44">
        <f t="shared" ref="B2127:B2146" si="571">IF(AND(MID(C2127,2,1)&lt;&gt;"/",MID(C2127,1,1)="/"),INT(B2126)+1,B2126+0.01)</f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6" t="s">
        <v>5116</v>
      </c>
      <c r="Q2127" s="13"/>
      <c r="R2127"/>
      <c r="S2127" t="str">
        <f t="shared" si="550"/>
        <v/>
      </c>
      <c r="T2127" s="41" t="str">
        <f>IF(ISNA(VLOOKUP(P2127,'NEW XEQM.c'!E:F,2,0)),"--","PRESENT")</f>
        <v>--</v>
      </c>
      <c r="U2127"/>
      <c r="V2127">
        <f t="shared" si="551"/>
        <v>662</v>
      </c>
      <c r="W2127" s="75" t="s">
        <v>2553</v>
      </c>
      <c r="X2127" s="54" t="s">
        <v>2155</v>
      </c>
      <c r="Y2127" s="54" t="s">
        <v>2155</v>
      </c>
      <c r="Z2127" s="22" t="str">
        <f t="shared" si="554"/>
        <v>"LINPOL"</v>
      </c>
      <c r="AA2127" s="22" t="str">
        <f t="shared" si="555"/>
        <v>LINPOL</v>
      </c>
      <c r="AB2127" s="1">
        <f t="shared" si="556"/>
        <v>2083</v>
      </c>
      <c r="AC2127" t="str">
        <f t="shared" si="557"/>
        <v>ITM_LINPOL</v>
      </c>
      <c r="AD2127" s="125" t="str">
        <f>IF(ISNA(VLOOKUP(AA2127,'XEQM Shortlist'!J:J,1,0)),"//","")</f>
        <v>//</v>
      </c>
      <c r="AF2127" s="88" t="str">
        <f t="shared" si="558"/>
        <v>LINPOL</v>
      </c>
      <c r="AG2127" t="b">
        <f t="shared" si="559"/>
        <v>1</v>
      </c>
    </row>
    <row r="2128" spans="1:33">
      <c r="A2128" s="45">
        <f t="shared" si="570"/>
        <v>2128</v>
      </c>
      <c r="B2128" s="44">
        <f t="shared" si="571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0"/>
        <v>NOT EQUAL</v>
      </c>
      <c r="T2128" s="41" t="str">
        <f>IF(ISNA(VLOOKUP(P2128,'NEW XEQM.c'!E:F,2,0)),"--","PRESENT")</f>
        <v>--</v>
      </c>
      <c r="U2128"/>
      <c r="V2128">
        <f t="shared" si="551"/>
        <v>662</v>
      </c>
      <c r="W2128" s="75" t="s">
        <v>2155</v>
      </c>
      <c r="X2128" s="54" t="s">
        <v>2155</v>
      </c>
      <c r="Y2128" s="54" t="s">
        <v>2155</v>
      </c>
      <c r="Z2128" s="22" t="str">
        <f t="shared" si="554"/>
        <v/>
      </c>
      <c r="AA2128" s="22" t="str">
        <f t="shared" si="555"/>
        <v/>
      </c>
      <c r="AB2128" s="1">
        <f t="shared" si="556"/>
        <v>2084</v>
      </c>
      <c r="AC2128" t="str">
        <f t="shared" si="557"/>
        <v>ITM_KNOTtoKMH</v>
      </c>
      <c r="AD2128" s="125" t="str">
        <f>IF(ISNA(VLOOKUP(AA2128,'XEQM Shortlist'!J:J,1,0)),"//","")</f>
        <v/>
      </c>
      <c r="AF2128" s="88" t="str">
        <f t="shared" si="558"/>
        <v/>
      </c>
      <c r="AG2128" t="b">
        <f t="shared" si="559"/>
        <v>1</v>
      </c>
    </row>
    <row r="2129" spans="1:33">
      <c r="A2129" s="45">
        <f t="shared" si="570"/>
        <v>2129</v>
      </c>
      <c r="B2129" s="44">
        <f t="shared" si="571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0"/>
        <v>NOT EQUAL</v>
      </c>
      <c r="T2129" s="41" t="str">
        <f>IF(ISNA(VLOOKUP(P2129,'NEW XEQM.c'!E:F,2,0)),"--","PRESENT")</f>
        <v>--</v>
      </c>
      <c r="U2129"/>
      <c r="V2129">
        <f t="shared" si="551"/>
        <v>662</v>
      </c>
      <c r="W2129" s="75" t="s">
        <v>2155</v>
      </c>
      <c r="X2129" s="54" t="s">
        <v>2155</v>
      </c>
      <c r="Y2129" s="54" t="s">
        <v>2155</v>
      </c>
      <c r="Z2129" s="22" t="str">
        <f t="shared" si="554"/>
        <v/>
      </c>
      <c r="AA2129" s="22" t="str">
        <f t="shared" si="555"/>
        <v/>
      </c>
      <c r="AB2129" s="1">
        <f t="shared" si="556"/>
        <v>2085</v>
      </c>
      <c r="AC2129" t="str">
        <f t="shared" si="557"/>
        <v>ITM_KMHtoKNOT</v>
      </c>
      <c r="AD2129" s="125" t="str">
        <f>IF(ISNA(VLOOKUP(AA2129,'XEQM Shortlist'!J:J,1,0)),"//","")</f>
        <v/>
      </c>
      <c r="AF2129" s="88" t="str">
        <f t="shared" si="558"/>
        <v/>
      </c>
      <c r="AG2129" t="b">
        <f t="shared" si="559"/>
        <v>1</v>
      </c>
    </row>
    <row r="2130" spans="1:33">
      <c r="A2130" s="45">
        <f t="shared" si="570"/>
        <v>2130</v>
      </c>
      <c r="B2130" s="44">
        <f t="shared" si="571"/>
        <v>2086</v>
      </c>
      <c r="C2130" s="283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662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0"/>
        <v>2131</v>
      </c>
      <c r="B2131" s="44">
        <f t="shared" si="571"/>
        <v>2087</v>
      </c>
      <c r="C2131" s="283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662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0"/>
        <v>2132</v>
      </c>
      <c r="B2132" s="44">
        <f t="shared" si="571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662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0"/>
        <v>2133</v>
      </c>
      <c r="B2133" s="44">
        <f t="shared" si="571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662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0"/>
        <v>2134</v>
      </c>
      <c r="B2134" s="44">
        <f t="shared" si="571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662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0"/>
        <v>2135</v>
      </c>
      <c r="B2135" s="44">
        <f t="shared" si="571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662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0"/>
        <v>2136</v>
      </c>
      <c r="B2136" s="44">
        <f t="shared" si="571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662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0"/>
        <v>2137</v>
      </c>
      <c r="B2137" s="44">
        <f t="shared" si="571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662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0"/>
        <v>2138</v>
      </c>
      <c r="B2138" s="44">
        <f t="shared" si="571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662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0"/>
        <v>2139</v>
      </c>
      <c r="B2139" s="44">
        <f t="shared" si="571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662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0"/>
        <v>2140</v>
      </c>
      <c r="B2140" s="44">
        <f t="shared" si="571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662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0"/>
        <v>2141</v>
      </c>
      <c r="B2141" s="44">
        <f t="shared" si="571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662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0"/>
        <v>2142</v>
      </c>
      <c r="B2142" s="44">
        <f t="shared" si="571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662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0"/>
        <v>2143</v>
      </c>
      <c r="B2143" s="44">
        <f t="shared" si="571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662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0"/>
        <v>2144</v>
      </c>
      <c r="B2144" s="44">
        <f t="shared" si="571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662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0"/>
        <v>2145</v>
      </c>
      <c r="B2145" s="44">
        <f t="shared" si="571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662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0"/>
        <v>2146</v>
      </c>
      <c r="B2146" s="44">
        <f t="shared" si="571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6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662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ref="B2147" si="582">IF(AND(MID(C2147,2,1)&lt;&gt;"/",MID(C2147,1,1)="/"),INT(B2146)+1,B2146+0.01)</f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5" t="s">
        <v>5393</v>
      </c>
      <c r="Q2147" s="13"/>
      <c r="R2147"/>
      <c r="S2147" t="str">
        <f t="shared" ref="S2147" si="583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4">IF(AA2147&lt;&gt;"",V2146+1,V2146)</f>
        <v>662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5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6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7">B2147</f>
        <v>2103</v>
      </c>
      <c r="AC2147" t="str">
        <f t="shared" ref="AC2147" si="588">P2147</f>
        <v>MNU_TRG_C47_MORE</v>
      </c>
      <c r="AD2147" s="125" t="str">
        <f>IF(ISNA(VLOOKUP(AA2147,'XEQM Shortlist'!J:J,1,0)),"//","")</f>
        <v/>
      </c>
      <c r="AF2147" s="88" t="str">
        <f t="shared" ref="AF2147" si="589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90">AA2147=AF2147</f>
        <v>1</v>
      </c>
    </row>
    <row r="2148" spans="1:33">
      <c r="A2148" s="45">
        <f t="shared" ref="A2148:A2149" si="591">IF(B2148=INT(B2148),ROW(),"")</f>
        <v>2148</v>
      </c>
      <c r="B2148" s="44">
        <f t="shared" ref="B2148:B2149" si="592">IF(AND(MID(C2148,2,1)&lt;&gt;"/",MID(C2148,1,1)="/"),INT(B2147)+1,B2147+0.01)</f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5" t="s">
        <v>5391</v>
      </c>
      <c r="Q2148" s="13"/>
      <c r="R2148"/>
      <c r="S2148" t="str">
        <f t="shared" ref="S2148:S2149" si="593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4">IF(AA2148&lt;&gt;"",V2147+1,V2147)</f>
        <v>662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5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6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7">B2148</f>
        <v>2104</v>
      </c>
      <c r="AC2148" t="str">
        <f t="shared" ref="AC2148:AC2149" si="598">P2148</f>
        <v>MNU_PARTS_C43</v>
      </c>
      <c r="AD2148" s="125" t="str">
        <f>IF(ISNA(VLOOKUP(AA2148,'XEQM Shortlist'!J:J,1,0)),"//","")</f>
        <v/>
      </c>
      <c r="AF2148" s="88" t="str">
        <f t="shared" ref="AF2148:AF2149" si="599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600">AA2148=AF2148</f>
        <v>1</v>
      </c>
    </row>
    <row r="2149" spans="1:33">
      <c r="A2149" s="45">
        <f t="shared" si="591"/>
        <v>2149</v>
      </c>
      <c r="B2149" s="44">
        <f t="shared" si="592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6" t="s">
        <v>5392</v>
      </c>
      <c r="Q2149" s="13"/>
      <c r="R2149"/>
      <c r="S2149" t="str">
        <f t="shared" si="593"/>
        <v/>
      </c>
      <c r="T2149" s="41" t="str">
        <f>IF(ISNA(VLOOKUP(P2149,'NEW XEQM.c'!E:F,2,0)),"--","PRESENT")</f>
        <v>--</v>
      </c>
      <c r="U2149"/>
      <c r="V2149">
        <f t="shared" si="594"/>
        <v>662</v>
      </c>
      <c r="W2149" s="75" t="s">
        <v>2155</v>
      </c>
      <c r="X2149" s="54" t="s">
        <v>2155</v>
      </c>
      <c r="Y2149" s="54" t="s">
        <v>2155</v>
      </c>
      <c r="Z2149" s="22" t="str">
        <f t="shared" si="595"/>
        <v/>
      </c>
      <c r="AA2149" s="22" t="str">
        <f t="shared" si="596"/>
        <v/>
      </c>
      <c r="AB2149" s="1">
        <f t="shared" si="597"/>
        <v>2105</v>
      </c>
      <c r="AC2149" t="str">
        <f t="shared" si="598"/>
        <v>MNU_UNITCONV_C43</v>
      </c>
      <c r="AD2149" s="125" t="str">
        <f>IF(ISNA(VLOOKUP(AA2149,'XEQM Shortlist'!J:J,1,0)),"//","")</f>
        <v/>
      </c>
      <c r="AF2149" s="88" t="str">
        <f t="shared" si="599"/>
        <v/>
      </c>
      <c r="AG2149" t="b">
        <f t="shared" si="600"/>
        <v>1</v>
      </c>
    </row>
    <row r="2150" spans="1:33">
      <c r="A2150" s="45">
        <f t="shared" ref="A2150" si="601">IF(B2150=INT(B2150),ROW(),"")</f>
        <v>2150</v>
      </c>
      <c r="B2150" s="44">
        <f t="shared" ref="B2150" si="602">IF(AND(MID(C2150,2,1)&lt;&gt;"/",MID(C2150,1,1)="/"),INT(B2149)+1,B2149+0.01)</f>
        <v>2106</v>
      </c>
      <c r="C2150" s="48" t="s">
        <v>3642</v>
      </c>
      <c r="D2150" s="48" t="s">
        <v>7</v>
      </c>
      <c r="E2150" s="286" t="s">
        <v>1273</v>
      </c>
      <c r="F2150" s="287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6" t="s">
        <v>5395</v>
      </c>
      <c r="Q2150" s="13"/>
      <c r="R2150"/>
      <c r="S2150" t="str">
        <f t="shared" ref="S2150" si="603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4">IF(AA2150&lt;&gt;"",V2149+1,V2149)</f>
        <v>662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5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6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7">B2150</f>
        <v>2106</v>
      </c>
      <c r="AC2150" t="str">
        <f t="shared" ref="AC2150" si="608">P2150</f>
        <v>MNU_ALPHAFN_C43</v>
      </c>
      <c r="AD2150" s="125" t="str">
        <f>IF(ISNA(VLOOKUP(AA2150,'XEQM Shortlist'!J:J,1,0)),"//","")</f>
        <v/>
      </c>
      <c r="AF2150" s="88" t="str">
        <f t="shared" ref="AF2150" si="609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10">AA2150=AF2150</f>
        <v>1</v>
      </c>
    </row>
    <row r="2151" spans="1:33">
      <c r="A2151" s="45">
        <f t="shared" ref="A2151:A2152" si="611">IF(B2151=INT(B2151),ROW(),"")</f>
        <v>2151</v>
      </c>
      <c r="B2151" s="44">
        <f t="shared" ref="B2151:B2152" si="612">IF(AND(MID(C2151,2,1)&lt;&gt;"/",MID(C2151,1,1)="/"),INT(B2150)+1,B2150+0.01)</f>
        <v>2107</v>
      </c>
      <c r="C2151" s="48" t="s">
        <v>3642</v>
      </c>
      <c r="D2151" s="48" t="s">
        <v>7</v>
      </c>
      <c r="E2151" s="286" t="s">
        <v>248</v>
      </c>
      <c r="F2151" s="286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6" t="s">
        <v>5399</v>
      </c>
      <c r="Q2151" s="13"/>
      <c r="R2151"/>
      <c r="S2151" t="str">
        <f t="shared" ref="S2151:S2152" si="613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4">IF(AA2151&lt;&gt;"",V2150+1,V2150)</f>
        <v>662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5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6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7">B2151</f>
        <v>2107</v>
      </c>
      <c r="AC2151" t="str">
        <f t="shared" ref="AC2151:AC2152" si="618">P2151</f>
        <v>MNU_PLOTTING</v>
      </c>
      <c r="AD2151" s="125" t="str">
        <f>IF(ISNA(VLOOKUP(AA2151,'XEQM Shortlist'!J:J,1,0)),"//","")</f>
        <v/>
      </c>
      <c r="AF2151" s="88" t="str">
        <f t="shared" ref="AF2151:AF2152" si="619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20">AA2151=AF2151</f>
        <v>1</v>
      </c>
    </row>
    <row r="2152" spans="1:33">
      <c r="A2152" s="45">
        <f t="shared" si="611"/>
        <v>2152</v>
      </c>
      <c r="B2152" s="44">
        <f t="shared" si="612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13"/>
        <v>NOT EQUAL</v>
      </c>
      <c r="T2152" s="41" t="str">
        <f>IF(ISNA(VLOOKUP(P2152,'NEW XEQM.c'!E:F,2,0)),"--","PRESENT")</f>
        <v>--</v>
      </c>
      <c r="U2152"/>
      <c r="V2152">
        <f t="shared" si="614"/>
        <v>662</v>
      </c>
      <c r="W2152" s="75" t="s">
        <v>2155</v>
      </c>
      <c r="X2152" s="54" t="s">
        <v>2155</v>
      </c>
      <c r="Y2152" s="54" t="s">
        <v>2155</v>
      </c>
      <c r="Z2152" s="22" t="str">
        <f t="shared" si="615"/>
        <v/>
      </c>
      <c r="AA2152" s="22" t="str">
        <f t="shared" si="616"/>
        <v/>
      </c>
      <c r="AB2152" s="1">
        <f t="shared" si="617"/>
        <v>2108</v>
      </c>
      <c r="AC2152" t="str">
        <f t="shared" si="618"/>
        <v>MNU_TAMNONREGIND</v>
      </c>
      <c r="AD2152" s="125" t="str">
        <f>IF(ISNA(VLOOKUP(AA2152,'XEQM Shortlist'!J:J,1,0)),"//","")</f>
        <v/>
      </c>
      <c r="AF2152" s="88" t="str">
        <f t="shared" si="619"/>
        <v/>
      </c>
      <c r="AG2152" t="b">
        <f t="shared" si="620"/>
        <v>1</v>
      </c>
    </row>
    <row r="2153" spans="1:33">
      <c r="A2153" s="45">
        <f t="shared" ref="A2153:A2154" si="621">IF(B2153=INT(B2153),ROW(),"")</f>
        <v>2153</v>
      </c>
      <c r="B2153" s="44">
        <f t="shared" ref="B2153:B2154" si="622">IF(AND(MID(C2153,2,1)&lt;&gt;"/",MID(C2153,1,1)="/"),INT(B2152)+1,B2152+0.01)</f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:S2154" si="623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24">IF(AA2153&lt;&gt;"",V2152+1,V2152)</f>
        <v>663</v>
      </c>
      <c r="W2153" s="75" t="s">
        <v>2155</v>
      </c>
      <c r="X2153" s="54" t="s">
        <v>2155</v>
      </c>
      <c r="Y2153" s="54" t="s">
        <v>2155</v>
      </c>
      <c r="Z2153" s="22" t="str">
        <f t="shared" ref="Z2153:Z2154" si="625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26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27">B2153</f>
        <v>2109</v>
      </c>
      <c r="AC2153" t="str">
        <f t="shared" ref="AC2153:AC2154" si="628">P2153</f>
        <v>ITM_SAVEST</v>
      </c>
      <c r="AD2153" s="125" t="str">
        <f>IF(ISNA(VLOOKUP(AA2153,'XEQM Shortlist'!J:J,1,0)),"//","")</f>
        <v>//</v>
      </c>
      <c r="AF2153" s="88" t="str">
        <f t="shared" ref="AF2153:AF2154" si="629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30">AA2153=AF2153</f>
        <v>1</v>
      </c>
    </row>
    <row r="2154" spans="1:33">
      <c r="A2154" s="45">
        <f t="shared" si="621"/>
        <v>2154</v>
      </c>
      <c r="B2154" s="44">
        <f t="shared" si="622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si="623"/>
        <v/>
      </c>
      <c r="T2154" s="41" t="str">
        <f>IF(ISNA(VLOOKUP(P2154,'NEW XEQM.c'!E:F,2,0)),"--","PRESENT")</f>
        <v>--</v>
      </c>
      <c r="U2154"/>
      <c r="V2154">
        <f t="shared" si="624"/>
        <v>664</v>
      </c>
      <c r="W2154" s="75" t="s">
        <v>2155</v>
      </c>
      <c r="X2154" s="54" t="s">
        <v>2155</v>
      </c>
      <c r="Y2154" s="54" t="s">
        <v>2155</v>
      </c>
      <c r="Z2154" s="22" t="str">
        <f t="shared" si="625"/>
        <v>"LOADST"</v>
      </c>
      <c r="AA2154" s="22" t="str">
        <f t="shared" si="626"/>
        <v>LOADST</v>
      </c>
      <c r="AB2154" s="1">
        <f t="shared" si="627"/>
        <v>2110</v>
      </c>
      <c r="AC2154" t="str">
        <f t="shared" si="628"/>
        <v>ITM_LOADST</v>
      </c>
      <c r="AD2154" s="125" t="str">
        <f>IF(ISNA(VLOOKUP(AA2154,'XEQM Shortlist'!J:J,1,0)),"//","")</f>
        <v>//</v>
      </c>
      <c r="AF2154" s="88" t="str">
        <f t="shared" si="629"/>
        <v>LOADST</v>
      </c>
      <c r="AG2154" t="b">
        <f t="shared" si="630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2155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2155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2155</v>
      </c>
      <c r="R2157"/>
      <c r="S2157" t="str">
        <f t="shared" ref="S2157:S2220" si="631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32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2155</v>
      </c>
      <c r="R2158"/>
      <c r="S2158" t="str">
        <f t="shared" si="631"/>
        <v/>
      </c>
      <c r="T2158" s="41" t="str">
        <f>IF(ISNA(VLOOKUP(P2158,'NEW XEQM.c'!E:F,2,0)),"--","PRESENT")</f>
        <v>--</v>
      </c>
      <c r="U2158"/>
      <c r="V2158">
        <f t="shared" si="632"/>
        <v>0</v>
      </c>
    </row>
    <row r="2159" spans="1:33">
      <c r="I2159" s="96"/>
      <c r="N2159" s="52" t="s">
        <v>2155</v>
      </c>
      <c r="R2159"/>
      <c r="S2159" t="str">
        <f t="shared" si="631"/>
        <v/>
      </c>
      <c r="T2159" s="41" t="str">
        <f>IF(ISNA(VLOOKUP(P2159,'NEW XEQM.c'!E:F,2,0)),"--","PRESENT")</f>
        <v>--</v>
      </c>
      <c r="U2159"/>
      <c r="V2159">
        <f t="shared" si="632"/>
        <v>0</v>
      </c>
    </row>
    <row r="2160" spans="1:33">
      <c r="I2160" s="96"/>
      <c r="N2160" s="52" t="s">
        <v>2155</v>
      </c>
      <c r="R2160"/>
      <c r="S2160" t="str">
        <f t="shared" si="631"/>
        <v/>
      </c>
      <c r="T2160" s="41" t="str">
        <f>IF(ISNA(VLOOKUP(P2160,'NEW XEQM.c'!E:F,2,0)),"--","PRESENT")</f>
        <v>--</v>
      </c>
      <c r="U2160"/>
      <c r="V2160">
        <f t="shared" si="632"/>
        <v>0</v>
      </c>
    </row>
    <row r="2161" spans="9:22">
      <c r="I2161" s="96"/>
      <c r="N2161" s="52" t="s">
        <v>2155</v>
      </c>
      <c r="R2161"/>
      <c r="S2161" t="str">
        <f t="shared" si="631"/>
        <v/>
      </c>
      <c r="T2161" s="41" t="str">
        <f>IF(ISNA(VLOOKUP(P2161,'NEW XEQM.c'!E:F,2,0)),"--","PRESENT")</f>
        <v>--</v>
      </c>
      <c r="U2161"/>
      <c r="V2161">
        <f t="shared" si="632"/>
        <v>0</v>
      </c>
    </row>
    <row r="2162" spans="9:22">
      <c r="I2162" s="96"/>
      <c r="N2162" s="52" t="s">
        <v>2155</v>
      </c>
      <c r="R2162"/>
      <c r="S2162" t="str">
        <f t="shared" si="631"/>
        <v/>
      </c>
      <c r="T2162" s="41" t="str">
        <f>IF(ISNA(VLOOKUP(P2162,'NEW XEQM.c'!E:F,2,0)),"--","PRESENT")</f>
        <v>--</v>
      </c>
      <c r="U2162"/>
      <c r="V2162">
        <f t="shared" si="632"/>
        <v>0</v>
      </c>
    </row>
    <row r="2163" spans="9:22">
      <c r="I2163" s="96"/>
      <c r="N2163" s="52" t="s">
        <v>2155</v>
      </c>
      <c r="R2163"/>
      <c r="S2163" t="str">
        <f t="shared" si="631"/>
        <v/>
      </c>
      <c r="T2163" s="41" t="str">
        <f>IF(ISNA(VLOOKUP(P2163,'NEW XEQM.c'!E:F,2,0)),"--","PRESENT")</f>
        <v>--</v>
      </c>
      <c r="U2163"/>
      <c r="V2163">
        <f t="shared" si="632"/>
        <v>0</v>
      </c>
    </row>
    <row r="2164" spans="9:22">
      <c r="I2164" s="96"/>
      <c r="N2164" s="52" t="s">
        <v>2155</v>
      </c>
      <c r="R2164"/>
      <c r="S2164" t="str">
        <f t="shared" si="631"/>
        <v/>
      </c>
      <c r="T2164" s="41" t="str">
        <f>IF(ISNA(VLOOKUP(P2164,'NEW XEQM.c'!E:F,2,0)),"--","PRESENT")</f>
        <v>--</v>
      </c>
      <c r="U2164"/>
      <c r="V2164">
        <f t="shared" si="632"/>
        <v>0</v>
      </c>
    </row>
    <row r="2165" spans="9:22">
      <c r="I2165" s="96"/>
      <c r="N2165" s="52" t="s">
        <v>2155</v>
      </c>
      <c r="R2165"/>
      <c r="S2165" t="str">
        <f t="shared" si="631"/>
        <v/>
      </c>
      <c r="T2165" s="41" t="str">
        <f>IF(ISNA(VLOOKUP(P2165,'NEW XEQM.c'!E:F,2,0)),"--","PRESENT")</f>
        <v>--</v>
      </c>
      <c r="U2165"/>
      <c r="V2165">
        <f t="shared" si="632"/>
        <v>0</v>
      </c>
    </row>
    <row r="2166" spans="9:22">
      <c r="I2166" s="96"/>
      <c r="N2166" s="52" t="s">
        <v>2155</v>
      </c>
      <c r="R2166"/>
      <c r="S2166" t="str">
        <f t="shared" si="631"/>
        <v/>
      </c>
      <c r="T2166" s="41" t="str">
        <f>IF(ISNA(VLOOKUP(P2166,'NEW XEQM.c'!E:F,2,0)),"--","PRESENT")</f>
        <v>--</v>
      </c>
      <c r="U2166"/>
      <c r="V2166">
        <f t="shared" si="632"/>
        <v>0</v>
      </c>
    </row>
    <row r="2167" spans="9:22">
      <c r="I2167" s="96"/>
      <c r="N2167" s="52" t="s">
        <v>2155</v>
      </c>
      <c r="R2167"/>
      <c r="S2167" t="str">
        <f t="shared" si="631"/>
        <v/>
      </c>
      <c r="T2167" s="41" t="str">
        <f>IF(ISNA(VLOOKUP(P2167,'NEW XEQM.c'!E:F,2,0)),"--","PRESENT")</f>
        <v>--</v>
      </c>
      <c r="U2167"/>
      <c r="V2167">
        <f t="shared" si="632"/>
        <v>0</v>
      </c>
    </row>
    <row r="2168" spans="9:22">
      <c r="I2168" s="96"/>
      <c r="N2168" s="52" t="s">
        <v>2155</v>
      </c>
      <c r="R2168"/>
      <c r="S2168" t="str">
        <f t="shared" si="631"/>
        <v/>
      </c>
      <c r="T2168" s="41" t="str">
        <f>IF(ISNA(VLOOKUP(P2168,'NEW XEQM.c'!E:F,2,0)),"--","PRESENT")</f>
        <v>--</v>
      </c>
      <c r="U2168"/>
      <c r="V2168">
        <f t="shared" si="632"/>
        <v>0</v>
      </c>
    </row>
    <row r="2169" spans="9:22">
      <c r="I2169" s="96"/>
      <c r="N2169" s="52" t="s">
        <v>2155</v>
      </c>
      <c r="R2169"/>
      <c r="S2169" t="str">
        <f t="shared" si="631"/>
        <v/>
      </c>
      <c r="T2169" s="41" t="str">
        <f>IF(ISNA(VLOOKUP(P2169,'NEW XEQM.c'!E:F,2,0)),"--","PRESENT")</f>
        <v>--</v>
      </c>
      <c r="U2169"/>
      <c r="V2169">
        <f t="shared" si="632"/>
        <v>0</v>
      </c>
    </row>
    <row r="2170" spans="9:22">
      <c r="I2170" s="96"/>
      <c r="N2170" s="52" t="s">
        <v>2155</v>
      </c>
      <c r="R2170"/>
      <c r="S2170" t="str">
        <f t="shared" si="631"/>
        <v/>
      </c>
      <c r="T2170" s="41" t="str">
        <f>IF(ISNA(VLOOKUP(P2170,'NEW XEQM.c'!E:F,2,0)),"--","PRESENT")</f>
        <v>--</v>
      </c>
      <c r="U2170"/>
      <c r="V2170">
        <f t="shared" si="632"/>
        <v>0</v>
      </c>
    </row>
    <row r="2171" spans="9:22">
      <c r="I2171" s="96"/>
      <c r="N2171" s="52" t="s">
        <v>2155</v>
      </c>
      <c r="R2171"/>
      <c r="S2171" t="str">
        <f t="shared" si="631"/>
        <v/>
      </c>
      <c r="T2171" s="41" t="str">
        <f>IF(ISNA(VLOOKUP(P2171,'NEW XEQM.c'!E:F,2,0)),"--","PRESENT")</f>
        <v>--</v>
      </c>
      <c r="U2171"/>
      <c r="V2171">
        <f t="shared" si="632"/>
        <v>0</v>
      </c>
    </row>
    <row r="2172" spans="9:22">
      <c r="I2172" s="96"/>
      <c r="N2172" s="52" t="s">
        <v>2155</v>
      </c>
      <c r="R2172"/>
      <c r="S2172" t="str">
        <f t="shared" si="631"/>
        <v/>
      </c>
      <c r="T2172" s="41" t="str">
        <f>IF(ISNA(VLOOKUP(P2172,'NEW XEQM.c'!E:F,2,0)),"--","PRESENT")</f>
        <v>--</v>
      </c>
      <c r="U2172"/>
      <c r="V2172">
        <f t="shared" si="632"/>
        <v>0</v>
      </c>
    </row>
    <row r="2173" spans="9:22">
      <c r="I2173" s="96"/>
      <c r="N2173" s="52" t="s">
        <v>2155</v>
      </c>
      <c r="R2173"/>
      <c r="S2173" t="str">
        <f t="shared" si="631"/>
        <v/>
      </c>
      <c r="T2173" s="41" t="str">
        <f>IF(ISNA(VLOOKUP(P2173,'NEW XEQM.c'!E:F,2,0)),"--","PRESENT")</f>
        <v>--</v>
      </c>
      <c r="U2173"/>
      <c r="V2173">
        <f t="shared" si="632"/>
        <v>0</v>
      </c>
    </row>
    <row r="2174" spans="9:22">
      <c r="I2174" s="96"/>
      <c r="N2174" s="52" t="s">
        <v>2155</v>
      </c>
      <c r="R2174"/>
      <c r="S2174" t="str">
        <f t="shared" si="631"/>
        <v/>
      </c>
      <c r="T2174" s="41" t="str">
        <f>IF(ISNA(VLOOKUP(P2174,'NEW XEQM.c'!E:F,2,0)),"--","PRESENT")</f>
        <v>--</v>
      </c>
      <c r="U2174"/>
      <c r="V2174">
        <f t="shared" si="632"/>
        <v>0</v>
      </c>
    </row>
    <row r="2175" spans="9:22">
      <c r="I2175" s="96"/>
      <c r="N2175" s="52" t="s">
        <v>2155</v>
      </c>
      <c r="R2175"/>
      <c r="S2175" t="str">
        <f t="shared" si="631"/>
        <v/>
      </c>
      <c r="T2175" s="41" t="str">
        <f>IF(ISNA(VLOOKUP(P2175,'NEW XEQM.c'!E:F,2,0)),"--","PRESENT")</f>
        <v>--</v>
      </c>
      <c r="U2175"/>
      <c r="V2175">
        <f t="shared" si="632"/>
        <v>0</v>
      </c>
    </row>
    <row r="2176" spans="9:22">
      <c r="I2176" s="96"/>
      <c r="N2176" s="52" t="s">
        <v>2155</v>
      </c>
      <c r="R2176"/>
      <c r="S2176" t="str">
        <f t="shared" si="631"/>
        <v/>
      </c>
      <c r="T2176" s="41" t="str">
        <f>IF(ISNA(VLOOKUP(P2176,'NEW XEQM.c'!E:F,2,0)),"--","PRESENT")</f>
        <v>--</v>
      </c>
      <c r="U2176"/>
      <c r="V2176">
        <f t="shared" si="632"/>
        <v>0</v>
      </c>
    </row>
    <row r="2177" spans="9:22">
      <c r="I2177" s="96"/>
      <c r="N2177" s="52" t="s">
        <v>2155</v>
      </c>
      <c r="R2177"/>
      <c r="S2177" t="str">
        <f t="shared" si="631"/>
        <v/>
      </c>
      <c r="T2177" s="41" t="str">
        <f>IF(ISNA(VLOOKUP(P2177,'NEW XEQM.c'!E:F,2,0)),"--","PRESENT")</f>
        <v>--</v>
      </c>
      <c r="U2177"/>
      <c r="V2177">
        <f t="shared" si="632"/>
        <v>0</v>
      </c>
    </row>
    <row r="2178" spans="9:22">
      <c r="I2178" s="96"/>
      <c r="N2178" s="52" t="s">
        <v>2155</v>
      </c>
      <c r="R2178"/>
      <c r="S2178" t="str">
        <f t="shared" si="631"/>
        <v/>
      </c>
      <c r="T2178" s="41" t="str">
        <f>IF(ISNA(VLOOKUP(P2178,'NEW XEQM.c'!E:F,2,0)),"--","PRESENT")</f>
        <v>--</v>
      </c>
      <c r="U2178"/>
      <c r="V2178">
        <f t="shared" si="632"/>
        <v>0</v>
      </c>
    </row>
    <row r="2179" spans="9:22">
      <c r="I2179" s="96"/>
      <c r="N2179" s="52" t="s">
        <v>2155</v>
      </c>
      <c r="R2179"/>
      <c r="S2179" t="str">
        <f t="shared" si="631"/>
        <v/>
      </c>
      <c r="T2179" s="41" t="str">
        <f>IF(ISNA(VLOOKUP(P2179,'NEW XEQM.c'!E:F,2,0)),"--","PRESENT")</f>
        <v>--</v>
      </c>
      <c r="U2179"/>
      <c r="V2179">
        <f t="shared" si="632"/>
        <v>0</v>
      </c>
    </row>
    <row r="2180" spans="9:22">
      <c r="I2180" s="96"/>
      <c r="N2180" s="52" t="s">
        <v>2155</v>
      </c>
      <c r="R2180"/>
      <c r="S2180" t="str">
        <f t="shared" si="631"/>
        <v/>
      </c>
      <c r="T2180" s="41" t="str">
        <f>IF(ISNA(VLOOKUP(P2180,'NEW XEQM.c'!E:F,2,0)),"--","PRESENT")</f>
        <v>--</v>
      </c>
      <c r="U2180"/>
      <c r="V2180">
        <f t="shared" si="632"/>
        <v>0</v>
      </c>
    </row>
    <row r="2181" spans="9:22">
      <c r="I2181" s="96"/>
      <c r="N2181" s="52" t="s">
        <v>2155</v>
      </c>
      <c r="R2181"/>
      <c r="S2181" t="str">
        <f t="shared" si="631"/>
        <v/>
      </c>
      <c r="T2181" s="41" t="str">
        <f>IF(ISNA(VLOOKUP(P2181,'NEW XEQM.c'!E:F,2,0)),"--","PRESENT")</f>
        <v>--</v>
      </c>
      <c r="U2181"/>
      <c r="V2181">
        <f t="shared" si="632"/>
        <v>0</v>
      </c>
    </row>
    <row r="2182" spans="9:22">
      <c r="I2182" s="96"/>
      <c r="N2182" s="52" t="s">
        <v>2155</v>
      </c>
      <c r="R2182"/>
      <c r="S2182" t="str">
        <f t="shared" si="631"/>
        <v/>
      </c>
      <c r="T2182" s="41" t="str">
        <f>IF(ISNA(VLOOKUP(P2182,'NEW XEQM.c'!E:F,2,0)),"--","PRESENT")</f>
        <v>--</v>
      </c>
      <c r="U2182"/>
      <c r="V2182">
        <f t="shared" si="632"/>
        <v>0</v>
      </c>
    </row>
    <row r="2183" spans="9:22">
      <c r="I2183" s="96"/>
      <c r="N2183" s="52" t="s">
        <v>2155</v>
      </c>
      <c r="R2183"/>
      <c r="S2183" t="str">
        <f t="shared" si="631"/>
        <v/>
      </c>
      <c r="T2183" s="41" t="str">
        <f>IF(ISNA(VLOOKUP(P2183,'NEW XEQM.c'!E:F,2,0)),"--","PRESENT")</f>
        <v>--</v>
      </c>
      <c r="U2183"/>
      <c r="V2183">
        <f t="shared" si="632"/>
        <v>0</v>
      </c>
    </row>
    <row r="2184" spans="9:22">
      <c r="I2184" s="96"/>
      <c r="N2184" s="52" t="s">
        <v>2155</v>
      </c>
      <c r="R2184"/>
      <c r="S2184" t="str">
        <f t="shared" si="631"/>
        <v/>
      </c>
      <c r="T2184" s="41" t="str">
        <f>IF(ISNA(VLOOKUP(P2184,'NEW XEQM.c'!E:F,2,0)),"--","PRESENT")</f>
        <v>--</v>
      </c>
      <c r="U2184"/>
      <c r="V2184">
        <f t="shared" si="632"/>
        <v>0</v>
      </c>
    </row>
    <row r="2185" spans="9:22">
      <c r="I2185" s="96"/>
      <c r="N2185" s="52" t="s">
        <v>2155</v>
      </c>
      <c r="R2185"/>
      <c r="S2185" t="str">
        <f t="shared" si="631"/>
        <v/>
      </c>
      <c r="T2185" s="41" t="str">
        <f>IF(ISNA(VLOOKUP(P2185,'NEW XEQM.c'!E:F,2,0)),"--","PRESENT")</f>
        <v>--</v>
      </c>
      <c r="U2185"/>
      <c r="V2185">
        <f t="shared" si="632"/>
        <v>0</v>
      </c>
    </row>
    <row r="2186" spans="9:22">
      <c r="I2186" s="96"/>
      <c r="N2186" s="52" t="s">
        <v>2155</v>
      </c>
      <c r="R2186"/>
      <c r="S2186" t="str">
        <f t="shared" si="631"/>
        <v/>
      </c>
      <c r="T2186" s="41" t="str">
        <f>IF(ISNA(VLOOKUP(P2186,'NEW XEQM.c'!E:F,2,0)),"--","PRESENT")</f>
        <v>--</v>
      </c>
      <c r="U2186"/>
      <c r="V2186">
        <f t="shared" si="632"/>
        <v>0</v>
      </c>
    </row>
    <row r="2187" spans="9:22">
      <c r="I2187" s="96"/>
      <c r="N2187" s="52" t="s">
        <v>2155</v>
      </c>
      <c r="R2187"/>
      <c r="S2187" t="str">
        <f t="shared" si="631"/>
        <v/>
      </c>
      <c r="T2187" s="41" t="str">
        <f>IF(ISNA(VLOOKUP(P2187,'NEW XEQM.c'!E:F,2,0)),"--","PRESENT")</f>
        <v>--</v>
      </c>
      <c r="U2187"/>
      <c r="V2187">
        <f t="shared" si="632"/>
        <v>0</v>
      </c>
    </row>
    <row r="2188" spans="9:22">
      <c r="I2188" s="96"/>
      <c r="N2188" s="52" t="s">
        <v>2155</v>
      </c>
      <c r="R2188"/>
      <c r="S2188" t="str">
        <f t="shared" si="631"/>
        <v/>
      </c>
      <c r="T2188" s="41" t="str">
        <f>IF(ISNA(VLOOKUP(P2188,'NEW XEQM.c'!E:F,2,0)),"--","PRESENT")</f>
        <v>--</v>
      </c>
      <c r="U2188"/>
      <c r="V2188">
        <f t="shared" si="632"/>
        <v>0</v>
      </c>
    </row>
    <row r="2189" spans="9:22">
      <c r="I2189" s="96"/>
      <c r="N2189" s="52" t="s">
        <v>2155</v>
      </c>
      <c r="R2189"/>
      <c r="S2189" t="str">
        <f t="shared" si="631"/>
        <v/>
      </c>
      <c r="T2189" s="41" t="str">
        <f>IF(ISNA(VLOOKUP(P2189,'NEW XEQM.c'!E:F,2,0)),"--","PRESENT")</f>
        <v>--</v>
      </c>
      <c r="U2189"/>
      <c r="V2189">
        <f t="shared" si="632"/>
        <v>0</v>
      </c>
    </row>
    <row r="2190" spans="9:22">
      <c r="I2190" s="96"/>
      <c r="N2190" s="52" t="s">
        <v>2155</v>
      </c>
      <c r="R2190"/>
      <c r="S2190" t="str">
        <f t="shared" si="631"/>
        <v/>
      </c>
      <c r="T2190" s="41" t="str">
        <f>IF(ISNA(VLOOKUP(P2190,'NEW XEQM.c'!E:F,2,0)),"--","PRESENT")</f>
        <v>--</v>
      </c>
      <c r="U2190"/>
      <c r="V2190">
        <f t="shared" si="632"/>
        <v>0</v>
      </c>
    </row>
    <row r="2191" spans="9:22">
      <c r="I2191" s="96"/>
      <c r="N2191" s="52" t="s">
        <v>2155</v>
      </c>
      <c r="R2191"/>
      <c r="S2191" t="str">
        <f t="shared" si="631"/>
        <v/>
      </c>
      <c r="T2191" s="41" t="str">
        <f>IF(ISNA(VLOOKUP(P2191,'NEW XEQM.c'!E:F,2,0)),"--","PRESENT")</f>
        <v>--</v>
      </c>
      <c r="U2191"/>
      <c r="V2191">
        <f t="shared" si="632"/>
        <v>0</v>
      </c>
    </row>
    <row r="2192" spans="9:22">
      <c r="I2192" s="96"/>
      <c r="N2192" s="52" t="s">
        <v>2155</v>
      </c>
      <c r="R2192"/>
      <c r="S2192" t="str">
        <f t="shared" si="631"/>
        <v/>
      </c>
      <c r="T2192" s="41" t="str">
        <f>IF(ISNA(VLOOKUP(P2192,'NEW XEQM.c'!E:F,2,0)),"--","PRESENT")</f>
        <v>--</v>
      </c>
      <c r="U2192"/>
      <c r="V2192">
        <f t="shared" si="632"/>
        <v>0</v>
      </c>
    </row>
    <row r="2193" spans="9:22">
      <c r="I2193" s="96"/>
      <c r="N2193" s="52" t="s">
        <v>2155</v>
      </c>
      <c r="R2193"/>
      <c r="S2193" t="str">
        <f t="shared" si="631"/>
        <v/>
      </c>
      <c r="T2193" s="41" t="str">
        <f>IF(ISNA(VLOOKUP(P2193,'NEW XEQM.c'!E:F,2,0)),"--","PRESENT")</f>
        <v>--</v>
      </c>
      <c r="U2193"/>
      <c r="V2193">
        <f t="shared" si="632"/>
        <v>0</v>
      </c>
    </row>
    <row r="2194" spans="9:22">
      <c r="I2194" s="96"/>
      <c r="N2194" s="52" t="s">
        <v>2155</v>
      </c>
      <c r="R2194"/>
      <c r="S2194" t="str">
        <f t="shared" si="631"/>
        <v/>
      </c>
      <c r="T2194" s="41" t="str">
        <f>IF(ISNA(VLOOKUP(P2194,'NEW XEQM.c'!E:F,2,0)),"--","PRESENT")</f>
        <v>--</v>
      </c>
      <c r="U2194"/>
      <c r="V2194">
        <f t="shared" si="632"/>
        <v>0</v>
      </c>
    </row>
    <row r="2195" spans="9:22">
      <c r="I2195" s="96"/>
      <c r="N2195" s="52" t="s">
        <v>2155</v>
      </c>
      <c r="R2195"/>
      <c r="S2195" t="str">
        <f t="shared" si="631"/>
        <v/>
      </c>
      <c r="T2195" s="41" t="str">
        <f>IF(ISNA(VLOOKUP(P2195,'NEW XEQM.c'!E:F,2,0)),"--","PRESENT")</f>
        <v>--</v>
      </c>
      <c r="U2195"/>
      <c r="V2195">
        <f t="shared" si="632"/>
        <v>0</v>
      </c>
    </row>
    <row r="2196" spans="9:22">
      <c r="I2196" s="96"/>
      <c r="N2196" s="52" t="s">
        <v>2155</v>
      </c>
      <c r="R2196"/>
      <c r="S2196" t="str">
        <f t="shared" si="631"/>
        <v/>
      </c>
      <c r="T2196" s="41" t="str">
        <f>IF(ISNA(VLOOKUP(P2196,'NEW XEQM.c'!E:F,2,0)),"--","PRESENT")</f>
        <v>--</v>
      </c>
      <c r="U2196"/>
      <c r="V2196">
        <f t="shared" si="632"/>
        <v>0</v>
      </c>
    </row>
    <row r="2197" spans="9:22">
      <c r="I2197" s="96"/>
      <c r="N2197" s="52" t="s">
        <v>2155</v>
      </c>
      <c r="R2197"/>
      <c r="S2197" t="str">
        <f t="shared" si="631"/>
        <v/>
      </c>
      <c r="T2197" s="41" t="str">
        <f>IF(ISNA(VLOOKUP(P2197,'NEW XEQM.c'!E:F,2,0)),"--","PRESENT")</f>
        <v>--</v>
      </c>
      <c r="U2197"/>
      <c r="V2197">
        <f t="shared" si="632"/>
        <v>0</v>
      </c>
    </row>
    <row r="2198" spans="9:22">
      <c r="I2198" s="96"/>
      <c r="N2198" s="52" t="s">
        <v>2155</v>
      </c>
      <c r="R2198"/>
      <c r="S2198" t="str">
        <f t="shared" si="631"/>
        <v/>
      </c>
      <c r="T2198" s="41" t="str">
        <f>IF(ISNA(VLOOKUP(P2198,'NEW XEQM.c'!E:F,2,0)),"--","PRESENT")</f>
        <v>--</v>
      </c>
      <c r="U2198"/>
      <c r="V2198">
        <f t="shared" si="632"/>
        <v>0</v>
      </c>
    </row>
    <row r="2199" spans="9:22">
      <c r="I2199" s="96"/>
      <c r="N2199" s="52" t="s">
        <v>2155</v>
      </c>
      <c r="R2199"/>
      <c r="S2199" t="str">
        <f t="shared" si="631"/>
        <v/>
      </c>
      <c r="T2199" s="41" t="str">
        <f>IF(ISNA(VLOOKUP(P2199,'NEW XEQM.c'!E:F,2,0)),"--","PRESENT")</f>
        <v>--</v>
      </c>
      <c r="U2199"/>
      <c r="V2199">
        <f t="shared" si="632"/>
        <v>0</v>
      </c>
    </row>
    <row r="2200" spans="9:22">
      <c r="I2200" s="96"/>
      <c r="N2200" s="52" t="s">
        <v>2155</v>
      </c>
      <c r="R2200"/>
      <c r="S2200" t="str">
        <f t="shared" si="631"/>
        <v/>
      </c>
      <c r="T2200" s="41" t="str">
        <f>IF(ISNA(VLOOKUP(P2200,'NEW XEQM.c'!E:F,2,0)),"--","PRESENT")</f>
        <v>--</v>
      </c>
      <c r="U2200"/>
      <c r="V2200">
        <f t="shared" si="632"/>
        <v>0</v>
      </c>
    </row>
    <row r="2201" spans="9:22">
      <c r="I2201" s="96"/>
      <c r="N2201" s="52" t="s">
        <v>2155</v>
      </c>
      <c r="R2201"/>
      <c r="S2201" t="str">
        <f t="shared" si="631"/>
        <v/>
      </c>
      <c r="T2201" s="41" t="str">
        <f>IF(ISNA(VLOOKUP(P2201,'NEW XEQM.c'!E:F,2,0)),"--","PRESENT")</f>
        <v>--</v>
      </c>
      <c r="U2201"/>
      <c r="V2201">
        <f t="shared" si="632"/>
        <v>0</v>
      </c>
    </row>
    <row r="2202" spans="9:22">
      <c r="I2202" s="96"/>
      <c r="N2202" s="52" t="s">
        <v>2155</v>
      </c>
      <c r="R2202"/>
      <c r="S2202" t="str">
        <f t="shared" si="631"/>
        <v/>
      </c>
      <c r="T2202" s="41" t="str">
        <f>IF(ISNA(VLOOKUP(P2202,'NEW XEQM.c'!E:F,2,0)),"--","PRESENT")</f>
        <v>--</v>
      </c>
      <c r="U2202"/>
      <c r="V2202">
        <f t="shared" si="632"/>
        <v>0</v>
      </c>
    </row>
    <row r="2203" spans="9:22">
      <c r="I2203" s="96"/>
      <c r="N2203" s="52" t="s">
        <v>2155</v>
      </c>
      <c r="R2203"/>
      <c r="S2203" t="str">
        <f t="shared" si="631"/>
        <v/>
      </c>
      <c r="T2203" s="41" t="str">
        <f>IF(ISNA(VLOOKUP(P2203,'NEW XEQM.c'!E:F,2,0)),"--","PRESENT")</f>
        <v>--</v>
      </c>
      <c r="U2203"/>
      <c r="V2203">
        <f t="shared" si="632"/>
        <v>0</v>
      </c>
    </row>
    <row r="2204" spans="9:22">
      <c r="I2204" s="96"/>
      <c r="N2204" s="52" t="s">
        <v>2155</v>
      </c>
      <c r="R2204"/>
      <c r="S2204" t="str">
        <f t="shared" si="631"/>
        <v/>
      </c>
      <c r="T2204" s="41" t="str">
        <f>IF(ISNA(VLOOKUP(P2204,'NEW XEQM.c'!E:F,2,0)),"--","PRESENT")</f>
        <v>--</v>
      </c>
      <c r="U2204"/>
      <c r="V2204">
        <f t="shared" si="632"/>
        <v>0</v>
      </c>
    </row>
    <row r="2205" spans="9:22">
      <c r="I2205" s="96"/>
      <c r="N2205" s="52" t="s">
        <v>2155</v>
      </c>
      <c r="R2205"/>
      <c r="S2205" t="str">
        <f t="shared" si="631"/>
        <v/>
      </c>
      <c r="T2205" s="41" t="str">
        <f>IF(ISNA(VLOOKUP(P2205,'NEW XEQM.c'!E:F,2,0)),"--","PRESENT")</f>
        <v>--</v>
      </c>
      <c r="U2205"/>
      <c r="V2205">
        <f t="shared" si="632"/>
        <v>0</v>
      </c>
    </row>
    <row r="2206" spans="9:22">
      <c r="I2206" s="96"/>
      <c r="N2206" s="52" t="s">
        <v>2155</v>
      </c>
      <c r="R2206"/>
      <c r="S2206" t="str">
        <f t="shared" si="631"/>
        <v/>
      </c>
      <c r="T2206" s="41" t="str">
        <f>IF(ISNA(VLOOKUP(P2206,'NEW XEQM.c'!E:F,2,0)),"--","PRESENT")</f>
        <v>--</v>
      </c>
      <c r="U2206"/>
      <c r="V2206">
        <f t="shared" si="632"/>
        <v>0</v>
      </c>
    </row>
    <row r="2207" spans="9:22">
      <c r="I2207" s="96"/>
      <c r="N2207" s="52" t="s">
        <v>2155</v>
      </c>
      <c r="R2207"/>
      <c r="S2207" t="str">
        <f t="shared" si="631"/>
        <v/>
      </c>
      <c r="T2207" s="41" t="str">
        <f>IF(ISNA(VLOOKUP(P2207,'NEW XEQM.c'!E:F,2,0)),"--","PRESENT")</f>
        <v>--</v>
      </c>
      <c r="U2207"/>
      <c r="V2207">
        <f t="shared" si="632"/>
        <v>0</v>
      </c>
    </row>
    <row r="2208" spans="9:22">
      <c r="I2208" s="96"/>
      <c r="N2208" s="52" t="s">
        <v>2155</v>
      </c>
      <c r="R2208"/>
      <c r="S2208" t="str">
        <f t="shared" si="631"/>
        <v/>
      </c>
      <c r="T2208" s="41" t="str">
        <f>IF(ISNA(VLOOKUP(P2208,'NEW XEQM.c'!E:F,2,0)),"--","PRESENT")</f>
        <v>--</v>
      </c>
      <c r="U2208"/>
      <c r="V2208">
        <f t="shared" si="632"/>
        <v>0</v>
      </c>
    </row>
    <row r="2209" spans="9:22">
      <c r="I2209" s="96"/>
      <c r="N2209" s="52" t="s">
        <v>2155</v>
      </c>
      <c r="R2209"/>
      <c r="S2209" t="str">
        <f t="shared" si="631"/>
        <v/>
      </c>
      <c r="T2209" s="41" t="str">
        <f>IF(ISNA(VLOOKUP(P2209,'NEW XEQM.c'!E:F,2,0)),"--","PRESENT")</f>
        <v>--</v>
      </c>
      <c r="U2209"/>
      <c r="V2209">
        <f t="shared" si="632"/>
        <v>0</v>
      </c>
    </row>
    <row r="2210" spans="9:22">
      <c r="I2210" s="96"/>
      <c r="N2210" s="52" t="s">
        <v>2155</v>
      </c>
      <c r="R2210"/>
      <c r="S2210" t="str">
        <f t="shared" si="631"/>
        <v/>
      </c>
      <c r="T2210" s="41" t="str">
        <f>IF(ISNA(VLOOKUP(P2210,'NEW XEQM.c'!E:F,2,0)),"--","PRESENT")</f>
        <v>--</v>
      </c>
      <c r="U2210"/>
      <c r="V2210">
        <f t="shared" si="632"/>
        <v>0</v>
      </c>
    </row>
    <row r="2211" spans="9:22">
      <c r="I2211" s="96"/>
      <c r="N2211" s="52" t="s">
        <v>2155</v>
      </c>
      <c r="R2211"/>
      <c r="S2211" t="str">
        <f t="shared" si="631"/>
        <v/>
      </c>
      <c r="T2211" s="41" t="str">
        <f>IF(ISNA(VLOOKUP(P2211,'NEW XEQM.c'!E:F,2,0)),"--","PRESENT")</f>
        <v>--</v>
      </c>
      <c r="U2211"/>
      <c r="V2211">
        <f t="shared" si="632"/>
        <v>0</v>
      </c>
    </row>
    <row r="2212" spans="9:22">
      <c r="I2212" s="96"/>
      <c r="N2212" s="52" t="s">
        <v>2155</v>
      </c>
      <c r="R2212"/>
      <c r="S2212" t="str">
        <f t="shared" si="631"/>
        <v/>
      </c>
      <c r="T2212" s="41" t="str">
        <f>IF(ISNA(VLOOKUP(P2212,'NEW XEQM.c'!E:F,2,0)),"--","PRESENT")</f>
        <v>--</v>
      </c>
      <c r="U2212"/>
      <c r="V2212">
        <f t="shared" si="632"/>
        <v>0</v>
      </c>
    </row>
    <row r="2213" spans="9:22">
      <c r="I2213" s="96"/>
      <c r="N2213" s="52" t="s">
        <v>2155</v>
      </c>
      <c r="R2213"/>
      <c r="S2213" t="str">
        <f t="shared" si="631"/>
        <v/>
      </c>
      <c r="T2213" s="41" t="str">
        <f>IF(ISNA(VLOOKUP(P2213,'NEW XEQM.c'!E:F,2,0)),"--","PRESENT")</f>
        <v>--</v>
      </c>
      <c r="U2213"/>
      <c r="V2213">
        <f t="shared" si="632"/>
        <v>0</v>
      </c>
    </row>
    <row r="2214" spans="9:22">
      <c r="I2214" s="96"/>
      <c r="N2214" s="52" t="s">
        <v>2155</v>
      </c>
      <c r="R2214"/>
      <c r="S2214" t="str">
        <f t="shared" si="631"/>
        <v/>
      </c>
      <c r="T2214" s="41" t="str">
        <f>IF(ISNA(VLOOKUP(P2214,'NEW XEQM.c'!E:F,2,0)),"--","PRESENT")</f>
        <v>--</v>
      </c>
      <c r="U2214"/>
      <c r="V2214">
        <f t="shared" si="632"/>
        <v>0</v>
      </c>
    </row>
    <row r="2215" spans="9:22">
      <c r="I2215" s="96"/>
      <c r="N2215" s="52" t="s">
        <v>2155</v>
      </c>
      <c r="R2215"/>
      <c r="S2215" t="str">
        <f t="shared" si="631"/>
        <v/>
      </c>
      <c r="T2215" s="41" t="str">
        <f>IF(ISNA(VLOOKUP(P2215,'NEW XEQM.c'!E:F,2,0)),"--","PRESENT")</f>
        <v>--</v>
      </c>
      <c r="U2215"/>
      <c r="V2215">
        <f t="shared" si="632"/>
        <v>0</v>
      </c>
    </row>
    <row r="2216" spans="9:22">
      <c r="I2216" s="96"/>
      <c r="N2216" s="52" t="s">
        <v>2155</v>
      </c>
      <c r="R2216"/>
      <c r="S2216" t="str">
        <f t="shared" si="631"/>
        <v/>
      </c>
      <c r="T2216" s="41" t="str">
        <f>IF(ISNA(VLOOKUP(P2216,'NEW XEQM.c'!E:F,2,0)),"--","PRESENT")</f>
        <v>--</v>
      </c>
      <c r="U2216"/>
      <c r="V2216">
        <f t="shared" si="632"/>
        <v>0</v>
      </c>
    </row>
    <row r="2217" spans="9:22">
      <c r="I2217" s="96"/>
      <c r="N2217" s="52" t="s">
        <v>2155</v>
      </c>
      <c r="R2217"/>
      <c r="S2217" t="str">
        <f t="shared" si="631"/>
        <v/>
      </c>
      <c r="T2217" s="41" t="str">
        <f>IF(ISNA(VLOOKUP(P2217,'NEW XEQM.c'!E:F,2,0)),"--","PRESENT")</f>
        <v>--</v>
      </c>
      <c r="U2217"/>
      <c r="V2217">
        <f t="shared" si="632"/>
        <v>0</v>
      </c>
    </row>
    <row r="2218" spans="9:22">
      <c r="I2218" s="96"/>
      <c r="N2218" s="52" t="s">
        <v>2155</v>
      </c>
      <c r="R2218"/>
      <c r="S2218" t="str">
        <f t="shared" si="631"/>
        <v/>
      </c>
      <c r="T2218" s="41" t="str">
        <f>IF(ISNA(VLOOKUP(P2218,'NEW XEQM.c'!E:F,2,0)),"--","PRESENT")</f>
        <v>--</v>
      </c>
      <c r="U2218"/>
      <c r="V2218">
        <f t="shared" si="632"/>
        <v>0</v>
      </c>
    </row>
    <row r="2219" spans="9:22">
      <c r="I2219" s="96"/>
      <c r="N2219" s="52" t="s">
        <v>2155</v>
      </c>
      <c r="R2219"/>
      <c r="S2219" t="str">
        <f t="shared" si="631"/>
        <v/>
      </c>
      <c r="T2219" s="41" t="str">
        <f>IF(ISNA(VLOOKUP(P2219,'NEW XEQM.c'!E:F,2,0)),"--","PRESENT")</f>
        <v>--</v>
      </c>
      <c r="U2219"/>
      <c r="V2219">
        <f t="shared" si="632"/>
        <v>0</v>
      </c>
    </row>
    <row r="2220" spans="9:22">
      <c r="I2220" s="96"/>
      <c r="N2220" s="52" t="s">
        <v>2155</v>
      </c>
      <c r="R2220"/>
      <c r="S2220" t="str">
        <f t="shared" si="631"/>
        <v/>
      </c>
      <c r="T2220" s="41" t="str">
        <f>IF(ISNA(VLOOKUP(P2220,'NEW XEQM.c'!E:F,2,0)),"--","PRESENT")</f>
        <v>--</v>
      </c>
      <c r="U2220"/>
      <c r="V2220">
        <f t="shared" si="632"/>
        <v>0</v>
      </c>
    </row>
    <row r="2221" spans="9:22">
      <c r="I2221" s="96"/>
      <c r="N2221" s="52" t="s">
        <v>2155</v>
      </c>
      <c r="R2221"/>
      <c r="S2221" t="str">
        <f t="shared" ref="S2221:S2284" si="633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34">IF(AA2221&lt;&gt;"",V2220+1,V2220)</f>
        <v>0</v>
      </c>
    </row>
    <row r="2222" spans="9:22">
      <c r="I2222" s="96"/>
      <c r="N2222" s="52" t="s">
        <v>2155</v>
      </c>
      <c r="R2222"/>
      <c r="S2222" t="str">
        <f t="shared" si="633"/>
        <v/>
      </c>
      <c r="T2222" s="41" t="str">
        <f>IF(ISNA(VLOOKUP(P2222,'NEW XEQM.c'!E:F,2,0)),"--","PRESENT")</f>
        <v>--</v>
      </c>
      <c r="U2222"/>
      <c r="V2222">
        <f t="shared" si="634"/>
        <v>0</v>
      </c>
    </row>
    <row r="2223" spans="9:22">
      <c r="I2223" s="96"/>
      <c r="N2223" s="52" t="s">
        <v>2155</v>
      </c>
      <c r="R2223"/>
      <c r="S2223" t="str">
        <f t="shared" si="633"/>
        <v/>
      </c>
      <c r="T2223" s="41" t="str">
        <f>IF(ISNA(VLOOKUP(P2223,'NEW XEQM.c'!E:F,2,0)),"--","PRESENT")</f>
        <v>--</v>
      </c>
      <c r="U2223"/>
      <c r="V2223">
        <f t="shared" si="634"/>
        <v>0</v>
      </c>
    </row>
    <row r="2224" spans="9:22">
      <c r="I2224" s="96"/>
      <c r="N2224" s="52" t="s">
        <v>2155</v>
      </c>
      <c r="R2224"/>
      <c r="S2224" t="str">
        <f t="shared" si="633"/>
        <v/>
      </c>
      <c r="T2224" s="41" t="str">
        <f>IF(ISNA(VLOOKUP(P2224,'NEW XEQM.c'!E:F,2,0)),"--","PRESENT")</f>
        <v>--</v>
      </c>
      <c r="U2224"/>
      <c r="V2224">
        <f t="shared" si="634"/>
        <v>0</v>
      </c>
    </row>
    <row r="2225" spans="9:22">
      <c r="I2225" s="96"/>
      <c r="N2225" s="52" t="s">
        <v>2155</v>
      </c>
      <c r="R2225"/>
      <c r="S2225" t="str">
        <f t="shared" si="633"/>
        <v/>
      </c>
      <c r="T2225" s="41" t="str">
        <f>IF(ISNA(VLOOKUP(P2225,'NEW XEQM.c'!E:F,2,0)),"--","PRESENT")</f>
        <v>--</v>
      </c>
      <c r="U2225"/>
      <c r="V2225">
        <f t="shared" si="634"/>
        <v>0</v>
      </c>
    </row>
    <row r="2226" spans="9:22">
      <c r="I2226" s="96"/>
      <c r="N2226" s="52" t="s">
        <v>2155</v>
      </c>
      <c r="R2226"/>
      <c r="S2226" t="str">
        <f t="shared" si="633"/>
        <v/>
      </c>
      <c r="T2226" s="41" t="str">
        <f>IF(ISNA(VLOOKUP(P2226,'NEW XEQM.c'!E:F,2,0)),"--","PRESENT")</f>
        <v>--</v>
      </c>
      <c r="U2226"/>
      <c r="V2226">
        <f t="shared" si="634"/>
        <v>0</v>
      </c>
    </row>
    <row r="2227" spans="9:22">
      <c r="I2227" s="96"/>
      <c r="N2227" s="52" t="s">
        <v>2155</v>
      </c>
      <c r="R2227"/>
      <c r="S2227" t="str">
        <f t="shared" si="633"/>
        <v/>
      </c>
      <c r="T2227" s="41" t="str">
        <f>IF(ISNA(VLOOKUP(P2227,'NEW XEQM.c'!E:F,2,0)),"--","PRESENT")</f>
        <v>--</v>
      </c>
      <c r="U2227"/>
      <c r="V2227">
        <f t="shared" si="634"/>
        <v>0</v>
      </c>
    </row>
    <row r="2228" spans="9:22">
      <c r="I2228" s="96"/>
      <c r="N2228" s="52" t="s">
        <v>2155</v>
      </c>
      <c r="R2228"/>
      <c r="S2228" t="str">
        <f t="shared" si="633"/>
        <v/>
      </c>
      <c r="T2228" s="41" t="str">
        <f>IF(ISNA(VLOOKUP(P2228,'NEW XEQM.c'!E:F,2,0)),"--","PRESENT")</f>
        <v>--</v>
      </c>
      <c r="U2228"/>
      <c r="V2228">
        <f t="shared" si="634"/>
        <v>0</v>
      </c>
    </row>
    <row r="2229" spans="9:22">
      <c r="I2229" s="96"/>
      <c r="N2229" s="52" t="s">
        <v>2155</v>
      </c>
      <c r="R2229"/>
      <c r="S2229" t="str">
        <f t="shared" si="633"/>
        <v/>
      </c>
      <c r="T2229" s="41" t="str">
        <f>IF(ISNA(VLOOKUP(P2229,'NEW XEQM.c'!E:F,2,0)),"--","PRESENT")</f>
        <v>--</v>
      </c>
      <c r="U2229"/>
      <c r="V2229">
        <f t="shared" si="634"/>
        <v>0</v>
      </c>
    </row>
    <row r="2230" spans="9:22">
      <c r="I2230" s="96"/>
      <c r="N2230" s="52" t="s">
        <v>2155</v>
      </c>
      <c r="R2230"/>
      <c r="S2230" t="str">
        <f t="shared" si="633"/>
        <v/>
      </c>
      <c r="T2230" s="41" t="str">
        <f>IF(ISNA(VLOOKUP(P2230,'NEW XEQM.c'!E:F,2,0)),"--","PRESENT")</f>
        <v>--</v>
      </c>
      <c r="U2230"/>
      <c r="V2230">
        <f t="shared" si="634"/>
        <v>0</v>
      </c>
    </row>
    <row r="2231" spans="9:22">
      <c r="I2231" s="96"/>
      <c r="N2231" s="52" t="s">
        <v>2155</v>
      </c>
      <c r="R2231"/>
      <c r="S2231" t="str">
        <f t="shared" si="633"/>
        <v/>
      </c>
      <c r="T2231" s="41" t="str">
        <f>IF(ISNA(VLOOKUP(P2231,'NEW XEQM.c'!E:F,2,0)),"--","PRESENT")</f>
        <v>--</v>
      </c>
      <c r="U2231"/>
      <c r="V2231">
        <f t="shared" si="634"/>
        <v>0</v>
      </c>
    </row>
    <row r="2232" spans="9:22">
      <c r="I2232" s="96"/>
      <c r="N2232" s="52" t="s">
        <v>2155</v>
      </c>
      <c r="R2232"/>
      <c r="S2232" t="str">
        <f t="shared" si="633"/>
        <v/>
      </c>
      <c r="T2232" s="41" t="str">
        <f>IF(ISNA(VLOOKUP(P2232,'NEW XEQM.c'!E:F,2,0)),"--","PRESENT")</f>
        <v>--</v>
      </c>
      <c r="U2232"/>
      <c r="V2232">
        <f t="shared" si="634"/>
        <v>0</v>
      </c>
    </row>
    <row r="2233" spans="9:22">
      <c r="I2233" s="96"/>
      <c r="N2233" s="52" t="s">
        <v>2155</v>
      </c>
      <c r="R2233"/>
      <c r="S2233" t="str">
        <f t="shared" si="633"/>
        <v/>
      </c>
      <c r="T2233" s="41" t="str">
        <f>IF(ISNA(VLOOKUP(P2233,'NEW XEQM.c'!E:F,2,0)),"--","PRESENT")</f>
        <v>--</v>
      </c>
      <c r="U2233"/>
      <c r="V2233">
        <f t="shared" si="634"/>
        <v>0</v>
      </c>
    </row>
    <row r="2234" spans="9:22">
      <c r="I2234" s="96"/>
      <c r="N2234" s="52" t="s">
        <v>2155</v>
      </c>
      <c r="R2234"/>
      <c r="S2234" t="str">
        <f t="shared" si="633"/>
        <v/>
      </c>
      <c r="T2234" s="41" t="str">
        <f>IF(ISNA(VLOOKUP(P2234,'NEW XEQM.c'!E:F,2,0)),"--","PRESENT")</f>
        <v>--</v>
      </c>
      <c r="U2234"/>
      <c r="V2234">
        <f t="shared" si="634"/>
        <v>0</v>
      </c>
    </row>
    <row r="2235" spans="9:22">
      <c r="I2235" s="96"/>
      <c r="N2235" s="52" t="s">
        <v>2155</v>
      </c>
      <c r="R2235"/>
      <c r="S2235" t="str">
        <f t="shared" si="633"/>
        <v/>
      </c>
      <c r="T2235" s="41" t="str">
        <f>IF(ISNA(VLOOKUP(P2235,'NEW XEQM.c'!E:F,2,0)),"--","PRESENT")</f>
        <v>--</v>
      </c>
      <c r="U2235"/>
      <c r="V2235">
        <f t="shared" si="634"/>
        <v>0</v>
      </c>
    </row>
    <row r="2236" spans="9:22">
      <c r="I2236" s="96"/>
      <c r="N2236" s="52" t="s">
        <v>2155</v>
      </c>
      <c r="R2236"/>
      <c r="S2236" t="str">
        <f t="shared" si="633"/>
        <v/>
      </c>
      <c r="T2236" s="41" t="str">
        <f>IF(ISNA(VLOOKUP(P2236,'NEW XEQM.c'!E:F,2,0)),"--","PRESENT")</f>
        <v>--</v>
      </c>
      <c r="U2236"/>
      <c r="V2236">
        <f t="shared" si="634"/>
        <v>0</v>
      </c>
    </row>
    <row r="2237" spans="9:22">
      <c r="I2237" s="96"/>
      <c r="N2237" s="52" t="s">
        <v>2155</v>
      </c>
      <c r="R2237"/>
      <c r="S2237" t="str">
        <f t="shared" si="633"/>
        <v/>
      </c>
      <c r="T2237" s="41" t="str">
        <f>IF(ISNA(VLOOKUP(P2237,'NEW XEQM.c'!E:F,2,0)),"--","PRESENT")</f>
        <v>--</v>
      </c>
      <c r="U2237"/>
      <c r="V2237">
        <f t="shared" si="634"/>
        <v>0</v>
      </c>
    </row>
    <row r="2238" spans="9:22">
      <c r="I2238" s="96"/>
      <c r="N2238" s="52" t="s">
        <v>2155</v>
      </c>
      <c r="R2238"/>
      <c r="S2238" t="str">
        <f t="shared" si="633"/>
        <v/>
      </c>
      <c r="T2238" s="41" t="str">
        <f>IF(ISNA(VLOOKUP(P2238,'NEW XEQM.c'!E:F,2,0)),"--","PRESENT")</f>
        <v>--</v>
      </c>
      <c r="U2238"/>
      <c r="V2238">
        <f t="shared" si="634"/>
        <v>0</v>
      </c>
    </row>
    <row r="2239" spans="9:22">
      <c r="I2239" s="96"/>
      <c r="N2239" s="52" t="s">
        <v>2155</v>
      </c>
      <c r="R2239"/>
      <c r="S2239" t="str">
        <f t="shared" si="633"/>
        <v/>
      </c>
      <c r="T2239" s="41" t="str">
        <f>IF(ISNA(VLOOKUP(P2239,'NEW XEQM.c'!E:F,2,0)),"--","PRESENT")</f>
        <v>--</v>
      </c>
      <c r="U2239"/>
      <c r="V2239">
        <f t="shared" si="634"/>
        <v>0</v>
      </c>
    </row>
    <row r="2240" spans="9:22">
      <c r="I2240" s="96"/>
      <c r="N2240" s="52" t="s">
        <v>2155</v>
      </c>
      <c r="R2240"/>
      <c r="S2240" t="str">
        <f t="shared" si="633"/>
        <v/>
      </c>
      <c r="T2240" s="41" t="str">
        <f>IF(ISNA(VLOOKUP(P2240,'NEW XEQM.c'!E:F,2,0)),"--","PRESENT")</f>
        <v>--</v>
      </c>
      <c r="U2240"/>
      <c r="V2240">
        <f t="shared" si="634"/>
        <v>0</v>
      </c>
    </row>
    <row r="2241" spans="9:22">
      <c r="I2241" s="96"/>
      <c r="N2241" s="52" t="s">
        <v>2155</v>
      </c>
      <c r="R2241"/>
      <c r="S2241" t="str">
        <f t="shared" si="633"/>
        <v/>
      </c>
      <c r="T2241" s="41" t="str">
        <f>IF(ISNA(VLOOKUP(P2241,'NEW XEQM.c'!E:F,2,0)),"--","PRESENT")</f>
        <v>--</v>
      </c>
      <c r="U2241"/>
      <c r="V2241">
        <f t="shared" si="634"/>
        <v>0</v>
      </c>
    </row>
    <row r="2242" spans="9:22">
      <c r="I2242" s="96"/>
      <c r="N2242" s="52" t="s">
        <v>2155</v>
      </c>
      <c r="R2242"/>
      <c r="S2242" t="str">
        <f t="shared" si="633"/>
        <v/>
      </c>
      <c r="T2242" s="41" t="str">
        <f>IF(ISNA(VLOOKUP(P2242,'NEW XEQM.c'!E:F,2,0)),"--","PRESENT")</f>
        <v>--</v>
      </c>
      <c r="U2242"/>
      <c r="V2242">
        <f t="shared" si="634"/>
        <v>0</v>
      </c>
    </row>
    <row r="2243" spans="9:22">
      <c r="I2243" s="96"/>
      <c r="N2243" s="52" t="s">
        <v>2155</v>
      </c>
      <c r="R2243"/>
      <c r="S2243" t="str">
        <f t="shared" si="633"/>
        <v/>
      </c>
      <c r="T2243" s="41" t="str">
        <f>IF(ISNA(VLOOKUP(P2243,'NEW XEQM.c'!E:F,2,0)),"--","PRESENT")</f>
        <v>--</v>
      </c>
      <c r="U2243"/>
      <c r="V2243">
        <f t="shared" si="634"/>
        <v>0</v>
      </c>
    </row>
    <row r="2244" spans="9:22">
      <c r="I2244" s="96"/>
      <c r="N2244" s="52" t="s">
        <v>2155</v>
      </c>
      <c r="R2244"/>
      <c r="S2244" t="str">
        <f t="shared" si="633"/>
        <v/>
      </c>
      <c r="T2244" s="41" t="str">
        <f>IF(ISNA(VLOOKUP(P2244,'NEW XEQM.c'!E:F,2,0)),"--","PRESENT")</f>
        <v>--</v>
      </c>
      <c r="U2244"/>
      <c r="V2244">
        <f t="shared" si="634"/>
        <v>0</v>
      </c>
    </row>
    <row r="2245" spans="9:22">
      <c r="I2245" s="96"/>
      <c r="N2245" s="52" t="s">
        <v>2155</v>
      </c>
      <c r="R2245"/>
      <c r="S2245" t="str">
        <f t="shared" si="633"/>
        <v/>
      </c>
      <c r="T2245" s="41" t="str">
        <f>IF(ISNA(VLOOKUP(P2245,'NEW XEQM.c'!E:F,2,0)),"--","PRESENT")</f>
        <v>--</v>
      </c>
      <c r="U2245"/>
      <c r="V2245">
        <f t="shared" si="634"/>
        <v>0</v>
      </c>
    </row>
    <row r="2246" spans="9:22">
      <c r="I2246" s="96"/>
      <c r="N2246" s="52" t="s">
        <v>2155</v>
      </c>
      <c r="R2246"/>
      <c r="S2246" t="str">
        <f t="shared" si="633"/>
        <v/>
      </c>
      <c r="T2246" s="41" t="str">
        <f>IF(ISNA(VLOOKUP(P2246,'NEW XEQM.c'!E:F,2,0)),"--","PRESENT")</f>
        <v>--</v>
      </c>
      <c r="U2246"/>
      <c r="V2246">
        <f t="shared" si="634"/>
        <v>0</v>
      </c>
    </row>
    <row r="2247" spans="9:22">
      <c r="I2247" s="96"/>
      <c r="N2247" s="52" t="s">
        <v>2155</v>
      </c>
      <c r="R2247"/>
      <c r="S2247" t="str">
        <f t="shared" si="633"/>
        <v/>
      </c>
      <c r="T2247" s="41" t="str">
        <f>IF(ISNA(VLOOKUP(P2247,'NEW XEQM.c'!E:F,2,0)),"--","PRESENT")</f>
        <v>--</v>
      </c>
      <c r="U2247"/>
      <c r="V2247">
        <f t="shared" si="634"/>
        <v>0</v>
      </c>
    </row>
    <row r="2248" spans="9:22">
      <c r="I2248" s="96"/>
      <c r="N2248" s="52" t="s">
        <v>2155</v>
      </c>
      <c r="R2248"/>
      <c r="S2248" t="str">
        <f t="shared" si="633"/>
        <v/>
      </c>
      <c r="T2248" s="41" t="str">
        <f>IF(ISNA(VLOOKUP(P2248,'NEW XEQM.c'!E:F,2,0)),"--","PRESENT")</f>
        <v>--</v>
      </c>
      <c r="U2248"/>
      <c r="V2248">
        <f t="shared" si="634"/>
        <v>0</v>
      </c>
    </row>
    <row r="2249" spans="9:22">
      <c r="I2249" s="96"/>
      <c r="N2249" s="52" t="s">
        <v>2155</v>
      </c>
      <c r="R2249"/>
      <c r="S2249" t="str">
        <f t="shared" si="633"/>
        <v/>
      </c>
      <c r="T2249" s="41" t="str">
        <f>IF(ISNA(VLOOKUP(P2249,'NEW XEQM.c'!E:F,2,0)),"--","PRESENT")</f>
        <v>--</v>
      </c>
      <c r="U2249"/>
      <c r="V2249">
        <f t="shared" si="634"/>
        <v>0</v>
      </c>
    </row>
    <row r="2250" spans="9:22">
      <c r="I2250" s="96"/>
      <c r="N2250" s="52" t="s">
        <v>2155</v>
      </c>
      <c r="R2250"/>
      <c r="S2250" t="str">
        <f t="shared" si="633"/>
        <v/>
      </c>
      <c r="T2250" s="41" t="str">
        <f>IF(ISNA(VLOOKUP(P2250,'NEW XEQM.c'!E:F,2,0)),"--","PRESENT")</f>
        <v>--</v>
      </c>
      <c r="U2250"/>
      <c r="V2250">
        <f t="shared" si="634"/>
        <v>0</v>
      </c>
    </row>
    <row r="2251" spans="9:22">
      <c r="I2251" s="96"/>
      <c r="N2251" s="52" t="s">
        <v>2155</v>
      </c>
      <c r="R2251"/>
      <c r="S2251" t="str">
        <f t="shared" si="633"/>
        <v/>
      </c>
      <c r="T2251" s="41" t="str">
        <f>IF(ISNA(VLOOKUP(P2251,'NEW XEQM.c'!E:F,2,0)),"--","PRESENT")</f>
        <v>--</v>
      </c>
      <c r="U2251"/>
      <c r="V2251">
        <f t="shared" si="634"/>
        <v>0</v>
      </c>
    </row>
    <row r="2252" spans="9:22">
      <c r="I2252" s="96"/>
      <c r="N2252" s="52" t="s">
        <v>2155</v>
      </c>
      <c r="R2252"/>
      <c r="S2252" t="str">
        <f t="shared" si="633"/>
        <v/>
      </c>
      <c r="T2252" s="41" t="str">
        <f>IF(ISNA(VLOOKUP(P2252,'NEW XEQM.c'!E:F,2,0)),"--","PRESENT")</f>
        <v>--</v>
      </c>
      <c r="U2252"/>
      <c r="V2252">
        <f t="shared" si="634"/>
        <v>0</v>
      </c>
    </row>
    <row r="2253" spans="9:22">
      <c r="I2253" s="96"/>
      <c r="N2253" s="52" t="s">
        <v>2155</v>
      </c>
      <c r="R2253"/>
      <c r="S2253" t="str">
        <f t="shared" si="633"/>
        <v/>
      </c>
      <c r="T2253" s="41" t="str">
        <f>IF(ISNA(VLOOKUP(P2253,'NEW XEQM.c'!E:F,2,0)),"--","PRESENT")</f>
        <v>--</v>
      </c>
      <c r="U2253"/>
      <c r="V2253">
        <f t="shared" si="634"/>
        <v>0</v>
      </c>
    </row>
    <row r="2254" spans="9:22">
      <c r="I2254" s="96"/>
      <c r="N2254" s="52" t="s">
        <v>2155</v>
      </c>
      <c r="R2254"/>
      <c r="S2254" t="str">
        <f t="shared" si="633"/>
        <v/>
      </c>
      <c r="T2254" s="41" t="str">
        <f>IF(ISNA(VLOOKUP(P2254,'NEW XEQM.c'!E:F,2,0)),"--","PRESENT")</f>
        <v>--</v>
      </c>
      <c r="U2254"/>
      <c r="V2254">
        <f t="shared" si="634"/>
        <v>0</v>
      </c>
    </row>
    <row r="2255" spans="9:22">
      <c r="I2255" s="96"/>
      <c r="N2255" s="52" t="s">
        <v>2155</v>
      </c>
      <c r="R2255"/>
      <c r="S2255" t="str">
        <f t="shared" si="633"/>
        <v/>
      </c>
      <c r="T2255" s="41" t="str">
        <f>IF(ISNA(VLOOKUP(P2255,'NEW XEQM.c'!E:F,2,0)),"--","PRESENT")</f>
        <v>--</v>
      </c>
      <c r="U2255"/>
      <c r="V2255">
        <f t="shared" si="634"/>
        <v>0</v>
      </c>
    </row>
    <row r="2256" spans="9:22">
      <c r="I2256" s="96"/>
      <c r="N2256" s="52" t="s">
        <v>2155</v>
      </c>
      <c r="R2256"/>
      <c r="S2256" t="str">
        <f t="shared" si="633"/>
        <v/>
      </c>
      <c r="T2256" s="41" t="str">
        <f>IF(ISNA(VLOOKUP(P2256,'NEW XEQM.c'!E:F,2,0)),"--","PRESENT")</f>
        <v>--</v>
      </c>
      <c r="U2256"/>
      <c r="V2256">
        <f t="shared" si="634"/>
        <v>0</v>
      </c>
    </row>
    <row r="2257" spans="9:22">
      <c r="I2257" s="96"/>
      <c r="N2257" s="52" t="s">
        <v>2155</v>
      </c>
      <c r="R2257"/>
      <c r="S2257" t="str">
        <f t="shared" si="633"/>
        <v/>
      </c>
      <c r="T2257" s="41" t="str">
        <f>IF(ISNA(VLOOKUP(P2257,'NEW XEQM.c'!E:F,2,0)),"--","PRESENT")</f>
        <v>--</v>
      </c>
      <c r="U2257"/>
      <c r="V2257">
        <f t="shared" si="634"/>
        <v>0</v>
      </c>
    </row>
    <row r="2258" spans="9:22">
      <c r="I2258" s="96"/>
      <c r="N2258" s="52" t="s">
        <v>2155</v>
      </c>
      <c r="R2258"/>
      <c r="S2258" t="str">
        <f t="shared" si="633"/>
        <v/>
      </c>
      <c r="T2258" s="41" t="str">
        <f>IF(ISNA(VLOOKUP(P2258,'NEW XEQM.c'!E:F,2,0)),"--","PRESENT")</f>
        <v>--</v>
      </c>
      <c r="U2258"/>
      <c r="V2258">
        <f t="shared" si="634"/>
        <v>0</v>
      </c>
    </row>
    <row r="2259" spans="9:22">
      <c r="I2259" s="96"/>
      <c r="N2259" s="52" t="s">
        <v>2155</v>
      </c>
      <c r="R2259"/>
      <c r="S2259" t="str">
        <f t="shared" si="633"/>
        <v/>
      </c>
      <c r="T2259" s="41" t="str">
        <f>IF(ISNA(VLOOKUP(P2259,'NEW XEQM.c'!E:F,2,0)),"--","PRESENT")</f>
        <v>--</v>
      </c>
      <c r="U2259"/>
      <c r="V2259">
        <f t="shared" si="634"/>
        <v>0</v>
      </c>
    </row>
    <row r="2260" spans="9:22">
      <c r="I2260" s="96"/>
      <c r="N2260" s="52" t="s">
        <v>2155</v>
      </c>
      <c r="R2260"/>
      <c r="S2260" t="str">
        <f t="shared" si="633"/>
        <v/>
      </c>
      <c r="T2260" s="41" t="str">
        <f>IF(ISNA(VLOOKUP(P2260,'NEW XEQM.c'!E:F,2,0)),"--","PRESENT")</f>
        <v>--</v>
      </c>
      <c r="U2260"/>
      <c r="V2260">
        <f t="shared" si="634"/>
        <v>0</v>
      </c>
    </row>
    <row r="2261" spans="9:22">
      <c r="I2261" s="96"/>
      <c r="N2261" s="52" t="s">
        <v>2155</v>
      </c>
      <c r="R2261"/>
      <c r="S2261" t="str">
        <f t="shared" si="633"/>
        <v/>
      </c>
      <c r="T2261" s="41" t="str">
        <f>IF(ISNA(VLOOKUP(P2261,'NEW XEQM.c'!E:F,2,0)),"--","PRESENT")</f>
        <v>--</v>
      </c>
      <c r="U2261"/>
      <c r="V2261">
        <f t="shared" si="634"/>
        <v>0</v>
      </c>
    </row>
    <row r="2262" spans="9:22">
      <c r="I2262" s="96"/>
      <c r="N2262" s="52" t="s">
        <v>2155</v>
      </c>
      <c r="R2262"/>
      <c r="S2262" t="str">
        <f t="shared" si="633"/>
        <v/>
      </c>
      <c r="T2262" s="41" t="str">
        <f>IF(ISNA(VLOOKUP(P2262,'NEW XEQM.c'!E:F,2,0)),"--","PRESENT")</f>
        <v>--</v>
      </c>
      <c r="U2262"/>
      <c r="V2262">
        <f t="shared" si="634"/>
        <v>0</v>
      </c>
    </row>
    <row r="2263" spans="9:22">
      <c r="I2263" s="96"/>
      <c r="N2263" s="52" t="s">
        <v>2155</v>
      </c>
      <c r="R2263"/>
      <c r="S2263" t="str">
        <f t="shared" si="633"/>
        <v/>
      </c>
      <c r="T2263" s="41" t="str">
        <f>IF(ISNA(VLOOKUP(P2263,'NEW XEQM.c'!E:F,2,0)),"--","PRESENT")</f>
        <v>--</v>
      </c>
      <c r="U2263"/>
      <c r="V2263">
        <f t="shared" si="634"/>
        <v>0</v>
      </c>
    </row>
    <row r="2264" spans="9:22">
      <c r="I2264" s="96"/>
      <c r="N2264" s="52" t="s">
        <v>2155</v>
      </c>
      <c r="R2264"/>
      <c r="S2264" t="str">
        <f t="shared" si="633"/>
        <v/>
      </c>
      <c r="T2264" s="41" t="str">
        <f>IF(ISNA(VLOOKUP(P2264,'NEW XEQM.c'!E:F,2,0)),"--","PRESENT")</f>
        <v>--</v>
      </c>
      <c r="U2264"/>
      <c r="V2264">
        <f t="shared" si="634"/>
        <v>0</v>
      </c>
    </row>
    <row r="2265" spans="9:22">
      <c r="I2265" s="96"/>
      <c r="N2265" s="52" t="s">
        <v>2155</v>
      </c>
      <c r="R2265"/>
      <c r="S2265" t="str">
        <f t="shared" si="633"/>
        <v/>
      </c>
      <c r="T2265" s="41" t="str">
        <f>IF(ISNA(VLOOKUP(P2265,'NEW XEQM.c'!E:F,2,0)),"--","PRESENT")</f>
        <v>--</v>
      </c>
      <c r="U2265"/>
      <c r="V2265">
        <f t="shared" si="634"/>
        <v>0</v>
      </c>
    </row>
    <row r="2266" spans="9:22">
      <c r="I2266" s="96"/>
      <c r="N2266" s="52" t="s">
        <v>2155</v>
      </c>
      <c r="R2266"/>
      <c r="S2266" t="str">
        <f t="shared" si="633"/>
        <v/>
      </c>
      <c r="T2266" s="41" t="str">
        <f>IF(ISNA(VLOOKUP(P2266,'NEW XEQM.c'!E:F,2,0)),"--","PRESENT")</f>
        <v>--</v>
      </c>
      <c r="U2266"/>
      <c r="V2266">
        <f t="shared" si="634"/>
        <v>0</v>
      </c>
    </row>
    <row r="2267" spans="9:22">
      <c r="I2267" s="96"/>
      <c r="N2267" s="52" t="s">
        <v>2155</v>
      </c>
      <c r="R2267"/>
      <c r="S2267" t="str">
        <f t="shared" si="633"/>
        <v/>
      </c>
      <c r="T2267" s="41" t="str">
        <f>IF(ISNA(VLOOKUP(P2267,'NEW XEQM.c'!E:F,2,0)),"--","PRESENT")</f>
        <v>--</v>
      </c>
      <c r="U2267"/>
      <c r="V2267">
        <f t="shared" si="634"/>
        <v>0</v>
      </c>
    </row>
    <row r="2268" spans="9:22">
      <c r="I2268" s="96"/>
      <c r="N2268" s="52" t="s">
        <v>2155</v>
      </c>
      <c r="R2268"/>
      <c r="S2268" t="str">
        <f t="shared" si="633"/>
        <v/>
      </c>
      <c r="T2268" s="41" t="str">
        <f>IF(ISNA(VLOOKUP(P2268,'NEW XEQM.c'!E:F,2,0)),"--","PRESENT")</f>
        <v>--</v>
      </c>
      <c r="U2268"/>
      <c r="V2268">
        <f t="shared" si="634"/>
        <v>0</v>
      </c>
    </row>
    <row r="2269" spans="9:22">
      <c r="I2269" s="96"/>
      <c r="N2269" s="52" t="s">
        <v>2155</v>
      </c>
      <c r="R2269"/>
      <c r="S2269" t="str">
        <f t="shared" si="633"/>
        <v/>
      </c>
      <c r="T2269" s="41" t="str">
        <f>IF(ISNA(VLOOKUP(P2269,'NEW XEQM.c'!E:F,2,0)),"--","PRESENT")</f>
        <v>--</v>
      </c>
      <c r="U2269"/>
      <c r="V2269">
        <f t="shared" si="634"/>
        <v>0</v>
      </c>
    </row>
    <row r="2270" spans="9:22">
      <c r="I2270" s="96"/>
      <c r="N2270" s="52" t="s">
        <v>2155</v>
      </c>
      <c r="R2270"/>
      <c r="S2270" t="str">
        <f t="shared" si="633"/>
        <v/>
      </c>
      <c r="T2270" s="41" t="str">
        <f>IF(ISNA(VLOOKUP(P2270,'NEW XEQM.c'!E:F,2,0)),"--","PRESENT")</f>
        <v>--</v>
      </c>
      <c r="U2270"/>
      <c r="V2270">
        <f t="shared" si="634"/>
        <v>0</v>
      </c>
    </row>
    <row r="2271" spans="9:22">
      <c r="I2271" s="96"/>
      <c r="N2271" s="52" t="s">
        <v>2155</v>
      </c>
      <c r="R2271"/>
      <c r="S2271" t="str">
        <f t="shared" si="633"/>
        <v/>
      </c>
      <c r="T2271" s="41" t="str">
        <f>IF(ISNA(VLOOKUP(P2271,'NEW XEQM.c'!E:F,2,0)),"--","PRESENT")</f>
        <v>--</v>
      </c>
      <c r="U2271"/>
      <c r="V2271">
        <f t="shared" si="634"/>
        <v>0</v>
      </c>
    </row>
    <row r="2272" spans="9:22">
      <c r="I2272" s="96"/>
      <c r="N2272" s="52" t="s">
        <v>2155</v>
      </c>
      <c r="R2272"/>
      <c r="S2272" t="str">
        <f t="shared" si="633"/>
        <v/>
      </c>
      <c r="T2272" s="41" t="str">
        <f>IF(ISNA(VLOOKUP(P2272,'NEW XEQM.c'!E:F,2,0)),"--","PRESENT")</f>
        <v>--</v>
      </c>
      <c r="U2272"/>
      <c r="V2272">
        <f t="shared" si="634"/>
        <v>0</v>
      </c>
    </row>
    <row r="2273" spans="9:22">
      <c r="I2273" s="96"/>
      <c r="N2273" s="52" t="s">
        <v>2155</v>
      </c>
      <c r="R2273"/>
      <c r="S2273" t="str">
        <f t="shared" si="633"/>
        <v/>
      </c>
      <c r="T2273" s="41" t="str">
        <f>IF(ISNA(VLOOKUP(P2273,'NEW XEQM.c'!E:F,2,0)),"--","PRESENT")</f>
        <v>--</v>
      </c>
      <c r="U2273"/>
      <c r="V2273">
        <f t="shared" si="634"/>
        <v>0</v>
      </c>
    </row>
    <row r="2274" spans="9:22">
      <c r="I2274" s="96"/>
      <c r="N2274" s="52" t="s">
        <v>2155</v>
      </c>
      <c r="R2274"/>
      <c r="S2274" t="str">
        <f t="shared" si="633"/>
        <v/>
      </c>
      <c r="T2274" s="41" t="str">
        <f>IF(ISNA(VLOOKUP(P2274,'NEW XEQM.c'!E:F,2,0)),"--","PRESENT")</f>
        <v>--</v>
      </c>
      <c r="U2274"/>
      <c r="V2274">
        <f t="shared" si="634"/>
        <v>0</v>
      </c>
    </row>
    <row r="2275" spans="9:22">
      <c r="I2275" s="96"/>
      <c r="N2275" s="52" t="s">
        <v>2155</v>
      </c>
      <c r="R2275"/>
      <c r="S2275" t="str">
        <f t="shared" si="633"/>
        <v/>
      </c>
      <c r="T2275" s="41" t="str">
        <f>IF(ISNA(VLOOKUP(P2275,'NEW XEQM.c'!E:F,2,0)),"--","PRESENT")</f>
        <v>--</v>
      </c>
      <c r="U2275"/>
      <c r="V2275">
        <f t="shared" si="634"/>
        <v>0</v>
      </c>
    </row>
    <row r="2276" spans="9:22">
      <c r="I2276" s="96"/>
      <c r="N2276" s="52" t="s">
        <v>2155</v>
      </c>
      <c r="R2276"/>
      <c r="S2276" t="str">
        <f t="shared" si="633"/>
        <v/>
      </c>
      <c r="T2276" s="41" t="str">
        <f>IF(ISNA(VLOOKUP(P2276,'NEW XEQM.c'!E:F,2,0)),"--","PRESENT")</f>
        <v>--</v>
      </c>
      <c r="U2276"/>
      <c r="V2276">
        <f t="shared" si="634"/>
        <v>0</v>
      </c>
    </row>
    <row r="2277" spans="9:22">
      <c r="I2277" s="96"/>
      <c r="N2277" s="52" t="s">
        <v>2155</v>
      </c>
      <c r="R2277"/>
      <c r="S2277" t="str">
        <f t="shared" si="633"/>
        <v/>
      </c>
      <c r="T2277" s="41" t="str">
        <f>IF(ISNA(VLOOKUP(P2277,'NEW XEQM.c'!E:F,2,0)),"--","PRESENT")</f>
        <v>--</v>
      </c>
      <c r="U2277"/>
      <c r="V2277">
        <f t="shared" si="634"/>
        <v>0</v>
      </c>
    </row>
    <row r="2278" spans="9:22">
      <c r="I2278" s="96"/>
      <c r="N2278" s="52" t="s">
        <v>2155</v>
      </c>
      <c r="R2278"/>
      <c r="S2278" t="str">
        <f t="shared" si="633"/>
        <v/>
      </c>
      <c r="T2278" s="41" t="str">
        <f>IF(ISNA(VLOOKUP(P2278,'NEW XEQM.c'!E:F,2,0)),"--","PRESENT")</f>
        <v>--</v>
      </c>
      <c r="U2278"/>
      <c r="V2278">
        <f t="shared" si="634"/>
        <v>0</v>
      </c>
    </row>
    <row r="2279" spans="9:22">
      <c r="I2279" s="96"/>
      <c r="N2279" s="52" t="s">
        <v>2155</v>
      </c>
      <c r="R2279"/>
      <c r="S2279" t="str">
        <f t="shared" si="633"/>
        <v/>
      </c>
      <c r="T2279" s="41" t="str">
        <f>IF(ISNA(VLOOKUP(P2279,'NEW XEQM.c'!E:F,2,0)),"--","PRESENT")</f>
        <v>--</v>
      </c>
      <c r="U2279"/>
      <c r="V2279">
        <f t="shared" si="634"/>
        <v>0</v>
      </c>
    </row>
    <row r="2280" spans="9:22">
      <c r="I2280" s="96"/>
      <c r="N2280" s="52" t="s">
        <v>2155</v>
      </c>
      <c r="R2280"/>
      <c r="S2280" t="str">
        <f t="shared" si="633"/>
        <v/>
      </c>
      <c r="T2280" s="41" t="str">
        <f>IF(ISNA(VLOOKUP(P2280,'NEW XEQM.c'!E:F,2,0)),"--","PRESENT")</f>
        <v>--</v>
      </c>
      <c r="U2280"/>
      <c r="V2280">
        <f t="shared" si="634"/>
        <v>0</v>
      </c>
    </row>
    <row r="2281" spans="9:22">
      <c r="I2281" s="96"/>
      <c r="N2281" s="52" t="s">
        <v>2155</v>
      </c>
      <c r="R2281"/>
      <c r="S2281" t="str">
        <f t="shared" si="633"/>
        <v/>
      </c>
      <c r="T2281" s="41" t="str">
        <f>IF(ISNA(VLOOKUP(P2281,'NEW XEQM.c'!E:F,2,0)),"--","PRESENT")</f>
        <v>--</v>
      </c>
      <c r="U2281"/>
      <c r="V2281">
        <f t="shared" si="634"/>
        <v>0</v>
      </c>
    </row>
    <row r="2282" spans="9:22">
      <c r="I2282" s="96"/>
      <c r="N2282" s="52" t="s">
        <v>2155</v>
      </c>
      <c r="R2282"/>
      <c r="S2282" t="str">
        <f t="shared" si="633"/>
        <v/>
      </c>
      <c r="T2282" s="41" t="str">
        <f>IF(ISNA(VLOOKUP(P2282,'NEW XEQM.c'!E:F,2,0)),"--","PRESENT")</f>
        <v>--</v>
      </c>
      <c r="U2282"/>
      <c r="V2282">
        <f t="shared" si="634"/>
        <v>0</v>
      </c>
    </row>
    <row r="2283" spans="9:22">
      <c r="I2283" s="96"/>
      <c r="N2283" s="52" t="s">
        <v>2155</v>
      </c>
      <c r="R2283"/>
      <c r="S2283" t="str">
        <f t="shared" si="633"/>
        <v/>
      </c>
      <c r="T2283" s="41" t="str">
        <f>IF(ISNA(VLOOKUP(P2283,'NEW XEQM.c'!E:F,2,0)),"--","PRESENT")</f>
        <v>--</v>
      </c>
      <c r="U2283"/>
      <c r="V2283">
        <f t="shared" si="634"/>
        <v>0</v>
      </c>
    </row>
    <row r="2284" spans="9:22">
      <c r="I2284" s="96"/>
      <c r="N2284" s="52" t="s">
        <v>2155</v>
      </c>
      <c r="R2284"/>
      <c r="S2284" t="str">
        <f t="shared" si="633"/>
        <v/>
      </c>
      <c r="T2284" s="41" t="str">
        <f>IF(ISNA(VLOOKUP(P2284,'NEW XEQM.c'!E:F,2,0)),"--","PRESENT")</f>
        <v>--</v>
      </c>
      <c r="U2284"/>
      <c r="V2284">
        <f t="shared" si="634"/>
        <v>0</v>
      </c>
    </row>
    <row r="2285" spans="9:22">
      <c r="I2285" s="96"/>
      <c r="N2285" s="52" t="s">
        <v>2155</v>
      </c>
      <c r="R2285"/>
      <c r="S2285" t="str">
        <f t="shared" ref="S2285:S2348" si="635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36">IF(AA2285&lt;&gt;"",V2284+1,V2284)</f>
        <v>0</v>
      </c>
    </row>
    <row r="2286" spans="9:22">
      <c r="I2286" s="96"/>
      <c r="N2286" s="52" t="s">
        <v>2155</v>
      </c>
      <c r="R2286"/>
      <c r="S2286" t="str">
        <f t="shared" si="635"/>
        <v/>
      </c>
      <c r="T2286" s="41" t="str">
        <f>IF(ISNA(VLOOKUP(P2286,'NEW XEQM.c'!E:F,2,0)),"--","PRESENT")</f>
        <v>--</v>
      </c>
      <c r="U2286"/>
      <c r="V2286">
        <f t="shared" si="636"/>
        <v>0</v>
      </c>
    </row>
    <row r="2287" spans="9:22">
      <c r="I2287" s="96"/>
      <c r="N2287" s="52" t="s">
        <v>2155</v>
      </c>
      <c r="R2287"/>
      <c r="S2287" t="str">
        <f t="shared" si="635"/>
        <v/>
      </c>
      <c r="T2287" s="41" t="str">
        <f>IF(ISNA(VLOOKUP(P2287,'NEW XEQM.c'!E:F,2,0)),"--","PRESENT")</f>
        <v>--</v>
      </c>
      <c r="U2287"/>
      <c r="V2287">
        <f t="shared" si="636"/>
        <v>0</v>
      </c>
    </row>
    <row r="2288" spans="9:22">
      <c r="I2288" s="96"/>
      <c r="N2288" s="52" t="s">
        <v>2155</v>
      </c>
      <c r="R2288"/>
      <c r="S2288" t="str">
        <f t="shared" si="635"/>
        <v/>
      </c>
      <c r="T2288" s="41" t="str">
        <f>IF(ISNA(VLOOKUP(P2288,'NEW XEQM.c'!E:F,2,0)),"--","PRESENT")</f>
        <v>--</v>
      </c>
      <c r="U2288"/>
      <c r="V2288">
        <f t="shared" si="636"/>
        <v>0</v>
      </c>
    </row>
    <row r="2289" spans="9:22">
      <c r="I2289" s="96"/>
      <c r="N2289" s="52" t="s">
        <v>2155</v>
      </c>
      <c r="R2289"/>
      <c r="S2289" t="str">
        <f t="shared" si="635"/>
        <v/>
      </c>
      <c r="T2289" s="41" t="str">
        <f>IF(ISNA(VLOOKUP(P2289,'NEW XEQM.c'!E:F,2,0)),"--","PRESENT")</f>
        <v>--</v>
      </c>
      <c r="U2289"/>
      <c r="V2289">
        <f t="shared" si="636"/>
        <v>0</v>
      </c>
    </row>
    <row r="2290" spans="9:22">
      <c r="I2290" s="96"/>
      <c r="N2290" s="52" t="s">
        <v>2155</v>
      </c>
      <c r="R2290"/>
      <c r="S2290" t="str">
        <f t="shared" si="635"/>
        <v/>
      </c>
      <c r="T2290" s="41" t="str">
        <f>IF(ISNA(VLOOKUP(P2290,'NEW XEQM.c'!E:F,2,0)),"--","PRESENT")</f>
        <v>--</v>
      </c>
      <c r="U2290"/>
      <c r="V2290">
        <f t="shared" si="636"/>
        <v>0</v>
      </c>
    </row>
    <row r="2291" spans="9:22">
      <c r="I2291" s="96"/>
      <c r="N2291" s="52" t="s">
        <v>2155</v>
      </c>
      <c r="R2291"/>
      <c r="S2291" t="str">
        <f t="shared" si="635"/>
        <v/>
      </c>
      <c r="T2291" s="41" t="str">
        <f>IF(ISNA(VLOOKUP(P2291,'NEW XEQM.c'!E:F,2,0)),"--","PRESENT")</f>
        <v>--</v>
      </c>
      <c r="U2291"/>
      <c r="V2291">
        <f t="shared" si="636"/>
        <v>0</v>
      </c>
    </row>
    <row r="2292" spans="9:22">
      <c r="I2292" s="96"/>
      <c r="N2292" s="52" t="s">
        <v>2155</v>
      </c>
      <c r="R2292"/>
      <c r="S2292" t="str">
        <f t="shared" si="635"/>
        <v/>
      </c>
      <c r="T2292" s="41" t="str">
        <f>IF(ISNA(VLOOKUP(P2292,'NEW XEQM.c'!E:F,2,0)),"--","PRESENT")</f>
        <v>--</v>
      </c>
      <c r="U2292"/>
      <c r="V2292">
        <f t="shared" si="636"/>
        <v>0</v>
      </c>
    </row>
    <row r="2293" spans="9:22">
      <c r="I2293" s="96"/>
      <c r="N2293" s="52" t="s">
        <v>2155</v>
      </c>
      <c r="R2293"/>
      <c r="S2293" t="str">
        <f t="shared" si="635"/>
        <v/>
      </c>
      <c r="T2293" s="41" t="str">
        <f>IF(ISNA(VLOOKUP(P2293,'NEW XEQM.c'!E:F,2,0)),"--","PRESENT")</f>
        <v>--</v>
      </c>
      <c r="U2293"/>
      <c r="V2293">
        <f t="shared" si="636"/>
        <v>0</v>
      </c>
    </row>
    <row r="2294" spans="9:22">
      <c r="I2294" s="96"/>
      <c r="N2294" s="52" t="s">
        <v>2155</v>
      </c>
      <c r="R2294"/>
      <c r="S2294" t="str">
        <f t="shared" si="635"/>
        <v/>
      </c>
      <c r="T2294" s="41" t="str">
        <f>IF(ISNA(VLOOKUP(P2294,'NEW XEQM.c'!E:F,2,0)),"--","PRESENT")</f>
        <v>--</v>
      </c>
      <c r="U2294"/>
      <c r="V2294">
        <f t="shared" si="636"/>
        <v>0</v>
      </c>
    </row>
    <row r="2295" spans="9:22">
      <c r="I2295" s="96"/>
      <c r="N2295" s="52" t="s">
        <v>2155</v>
      </c>
      <c r="R2295"/>
      <c r="S2295" t="str">
        <f t="shared" si="635"/>
        <v/>
      </c>
      <c r="T2295" s="41" t="str">
        <f>IF(ISNA(VLOOKUP(P2295,'NEW XEQM.c'!E:F,2,0)),"--","PRESENT")</f>
        <v>--</v>
      </c>
      <c r="U2295"/>
      <c r="V2295">
        <f t="shared" si="636"/>
        <v>0</v>
      </c>
    </row>
    <row r="2296" spans="9:22">
      <c r="I2296" s="96"/>
      <c r="N2296" s="52" t="s">
        <v>2155</v>
      </c>
      <c r="R2296"/>
      <c r="S2296" t="str">
        <f t="shared" si="635"/>
        <v/>
      </c>
      <c r="T2296" s="41" t="str">
        <f>IF(ISNA(VLOOKUP(P2296,'NEW XEQM.c'!E:F,2,0)),"--","PRESENT")</f>
        <v>--</v>
      </c>
      <c r="U2296"/>
      <c r="V2296">
        <f t="shared" si="636"/>
        <v>0</v>
      </c>
    </row>
    <row r="2297" spans="9:22">
      <c r="I2297" s="96"/>
      <c r="N2297" s="52" t="s">
        <v>2155</v>
      </c>
      <c r="R2297"/>
      <c r="S2297" t="str">
        <f t="shared" si="635"/>
        <v/>
      </c>
      <c r="T2297" s="41" t="str">
        <f>IF(ISNA(VLOOKUP(P2297,'NEW XEQM.c'!E:F,2,0)),"--","PRESENT")</f>
        <v>--</v>
      </c>
      <c r="U2297"/>
      <c r="V2297">
        <f t="shared" si="636"/>
        <v>0</v>
      </c>
    </row>
    <row r="2298" spans="9:22">
      <c r="I2298" s="96"/>
      <c r="N2298" s="52" t="s">
        <v>2155</v>
      </c>
      <c r="R2298"/>
      <c r="S2298" t="str">
        <f t="shared" si="635"/>
        <v/>
      </c>
      <c r="T2298" s="41" t="str">
        <f>IF(ISNA(VLOOKUP(P2298,'NEW XEQM.c'!E:F,2,0)),"--","PRESENT")</f>
        <v>--</v>
      </c>
      <c r="U2298"/>
      <c r="V2298">
        <f t="shared" si="636"/>
        <v>0</v>
      </c>
    </row>
    <row r="2299" spans="9:22">
      <c r="I2299" s="96"/>
      <c r="N2299" s="52" t="s">
        <v>2155</v>
      </c>
      <c r="R2299"/>
      <c r="S2299" t="str">
        <f t="shared" si="635"/>
        <v/>
      </c>
      <c r="T2299" s="41" t="str">
        <f>IF(ISNA(VLOOKUP(P2299,'NEW XEQM.c'!E:F,2,0)),"--","PRESENT")</f>
        <v>--</v>
      </c>
      <c r="U2299"/>
      <c r="V2299">
        <f t="shared" si="636"/>
        <v>0</v>
      </c>
    </row>
    <row r="2300" spans="9:22">
      <c r="I2300" s="96"/>
      <c r="N2300" s="52" t="s">
        <v>2155</v>
      </c>
      <c r="R2300"/>
      <c r="S2300" t="str">
        <f t="shared" si="635"/>
        <v/>
      </c>
      <c r="T2300" s="41" t="str">
        <f>IF(ISNA(VLOOKUP(P2300,'NEW XEQM.c'!E:F,2,0)),"--","PRESENT")</f>
        <v>--</v>
      </c>
      <c r="U2300"/>
      <c r="V2300">
        <f t="shared" si="636"/>
        <v>0</v>
      </c>
    </row>
    <row r="2301" spans="9:22">
      <c r="I2301" s="96"/>
      <c r="N2301" s="52" t="s">
        <v>2155</v>
      </c>
      <c r="R2301"/>
      <c r="S2301" t="str">
        <f t="shared" si="635"/>
        <v/>
      </c>
      <c r="T2301" s="41" t="str">
        <f>IF(ISNA(VLOOKUP(P2301,'NEW XEQM.c'!E:F,2,0)),"--","PRESENT")</f>
        <v>--</v>
      </c>
      <c r="U2301"/>
      <c r="V2301">
        <f t="shared" si="636"/>
        <v>0</v>
      </c>
    </row>
    <row r="2302" spans="9:22">
      <c r="I2302" s="96"/>
      <c r="N2302" s="52" t="s">
        <v>2155</v>
      </c>
      <c r="R2302"/>
      <c r="S2302" t="str">
        <f t="shared" si="635"/>
        <v/>
      </c>
      <c r="T2302" s="41" t="str">
        <f>IF(ISNA(VLOOKUP(P2302,'NEW XEQM.c'!E:F,2,0)),"--","PRESENT")</f>
        <v>--</v>
      </c>
      <c r="U2302"/>
      <c r="V2302">
        <f t="shared" si="636"/>
        <v>0</v>
      </c>
    </row>
    <row r="2303" spans="9:22">
      <c r="I2303" s="96"/>
      <c r="N2303" s="52" t="s">
        <v>2155</v>
      </c>
      <c r="R2303"/>
      <c r="S2303" t="str">
        <f t="shared" si="635"/>
        <v/>
      </c>
      <c r="T2303" s="41" t="str">
        <f>IF(ISNA(VLOOKUP(P2303,'NEW XEQM.c'!E:F,2,0)),"--","PRESENT")</f>
        <v>--</v>
      </c>
      <c r="U2303"/>
      <c r="V2303">
        <f t="shared" si="636"/>
        <v>0</v>
      </c>
    </row>
    <row r="2304" spans="9:22">
      <c r="I2304" s="96"/>
      <c r="N2304" s="52" t="s">
        <v>2155</v>
      </c>
      <c r="R2304"/>
      <c r="S2304" t="str">
        <f t="shared" si="635"/>
        <v/>
      </c>
      <c r="T2304" s="41" t="str">
        <f>IF(ISNA(VLOOKUP(P2304,'NEW XEQM.c'!E:F,2,0)),"--","PRESENT")</f>
        <v>--</v>
      </c>
      <c r="U2304"/>
      <c r="V2304">
        <f t="shared" si="636"/>
        <v>0</v>
      </c>
    </row>
    <row r="2305" spans="9:22">
      <c r="I2305" s="96"/>
      <c r="N2305" s="52" t="s">
        <v>2155</v>
      </c>
      <c r="R2305"/>
      <c r="S2305" t="str">
        <f t="shared" si="635"/>
        <v/>
      </c>
      <c r="T2305" s="41" t="str">
        <f>IF(ISNA(VLOOKUP(P2305,'NEW XEQM.c'!E:F,2,0)),"--","PRESENT")</f>
        <v>--</v>
      </c>
      <c r="U2305"/>
      <c r="V2305">
        <f t="shared" si="636"/>
        <v>0</v>
      </c>
    </row>
    <row r="2306" spans="9:22">
      <c r="I2306" s="96"/>
      <c r="N2306" s="52" t="s">
        <v>2155</v>
      </c>
      <c r="R2306"/>
      <c r="S2306" t="str">
        <f t="shared" si="635"/>
        <v/>
      </c>
      <c r="T2306" s="41" t="str">
        <f>IF(ISNA(VLOOKUP(P2306,'NEW XEQM.c'!E:F,2,0)),"--","PRESENT")</f>
        <v>--</v>
      </c>
      <c r="U2306"/>
      <c r="V2306">
        <f t="shared" si="636"/>
        <v>0</v>
      </c>
    </row>
    <row r="2307" spans="9:22">
      <c r="I2307" s="96"/>
      <c r="N2307" s="52" t="s">
        <v>2155</v>
      </c>
      <c r="R2307"/>
      <c r="S2307" t="str">
        <f t="shared" si="635"/>
        <v/>
      </c>
      <c r="T2307" s="41" t="str">
        <f>IF(ISNA(VLOOKUP(P2307,'NEW XEQM.c'!E:F,2,0)),"--","PRESENT")</f>
        <v>--</v>
      </c>
      <c r="U2307"/>
      <c r="V2307">
        <f t="shared" si="636"/>
        <v>0</v>
      </c>
    </row>
    <row r="2308" spans="9:22">
      <c r="I2308" s="96"/>
      <c r="N2308" s="52" t="s">
        <v>2155</v>
      </c>
      <c r="R2308"/>
      <c r="S2308" t="str">
        <f t="shared" si="635"/>
        <v/>
      </c>
      <c r="T2308" s="41" t="str">
        <f>IF(ISNA(VLOOKUP(P2308,'NEW XEQM.c'!E:F,2,0)),"--","PRESENT")</f>
        <v>--</v>
      </c>
      <c r="U2308"/>
      <c r="V2308">
        <f t="shared" si="636"/>
        <v>0</v>
      </c>
    </row>
    <row r="2309" spans="9:22">
      <c r="I2309" s="96"/>
      <c r="N2309" s="52" t="s">
        <v>2155</v>
      </c>
      <c r="R2309"/>
      <c r="S2309" t="str">
        <f t="shared" si="635"/>
        <v/>
      </c>
      <c r="T2309" s="41" t="str">
        <f>IF(ISNA(VLOOKUP(P2309,'NEW XEQM.c'!E:F,2,0)),"--","PRESENT")</f>
        <v>--</v>
      </c>
      <c r="U2309"/>
      <c r="V2309">
        <f t="shared" si="636"/>
        <v>0</v>
      </c>
    </row>
    <row r="2310" spans="9:22">
      <c r="I2310" s="96"/>
      <c r="N2310" s="52" t="s">
        <v>2155</v>
      </c>
      <c r="R2310"/>
      <c r="S2310" t="str">
        <f t="shared" si="635"/>
        <v/>
      </c>
      <c r="T2310" s="41" t="str">
        <f>IF(ISNA(VLOOKUP(P2310,'NEW XEQM.c'!E:F,2,0)),"--","PRESENT")</f>
        <v>--</v>
      </c>
      <c r="U2310"/>
      <c r="V2310">
        <f t="shared" si="636"/>
        <v>0</v>
      </c>
    </row>
    <row r="2311" spans="9:22">
      <c r="I2311" s="96"/>
      <c r="N2311" s="52" t="s">
        <v>2155</v>
      </c>
      <c r="R2311"/>
      <c r="S2311" t="str">
        <f t="shared" si="635"/>
        <v/>
      </c>
      <c r="T2311" s="41" t="str">
        <f>IF(ISNA(VLOOKUP(P2311,'NEW XEQM.c'!E:F,2,0)),"--","PRESENT")</f>
        <v>--</v>
      </c>
      <c r="U2311"/>
      <c r="V2311">
        <f t="shared" si="636"/>
        <v>0</v>
      </c>
    </row>
    <row r="2312" spans="9:22">
      <c r="I2312" s="96"/>
      <c r="N2312" s="52" t="s">
        <v>2155</v>
      </c>
      <c r="R2312"/>
      <c r="S2312" t="str">
        <f t="shared" si="635"/>
        <v/>
      </c>
      <c r="T2312" s="41" t="str">
        <f>IF(ISNA(VLOOKUP(P2312,'NEW XEQM.c'!E:F,2,0)),"--","PRESENT")</f>
        <v>--</v>
      </c>
      <c r="U2312"/>
      <c r="V2312">
        <f t="shared" si="636"/>
        <v>0</v>
      </c>
    </row>
    <row r="2313" spans="9:22">
      <c r="I2313" s="96"/>
      <c r="N2313" s="52" t="s">
        <v>2155</v>
      </c>
      <c r="R2313"/>
      <c r="S2313" t="str">
        <f t="shared" si="635"/>
        <v/>
      </c>
      <c r="T2313" s="41" t="str">
        <f>IF(ISNA(VLOOKUP(P2313,'NEW XEQM.c'!E:F,2,0)),"--","PRESENT")</f>
        <v>--</v>
      </c>
      <c r="U2313"/>
      <c r="V2313">
        <f t="shared" si="636"/>
        <v>0</v>
      </c>
    </row>
    <row r="2314" spans="9:22">
      <c r="I2314" s="96"/>
      <c r="N2314" s="52" t="s">
        <v>2155</v>
      </c>
      <c r="R2314"/>
      <c r="S2314" t="str">
        <f t="shared" si="635"/>
        <v/>
      </c>
      <c r="T2314" s="41" t="str">
        <f>IF(ISNA(VLOOKUP(P2314,'NEW XEQM.c'!E:F,2,0)),"--","PRESENT")</f>
        <v>--</v>
      </c>
      <c r="U2314"/>
      <c r="V2314">
        <f t="shared" si="636"/>
        <v>0</v>
      </c>
    </row>
    <row r="2315" spans="9:22">
      <c r="I2315" s="96"/>
      <c r="N2315" s="52" t="s">
        <v>2155</v>
      </c>
      <c r="R2315"/>
      <c r="S2315" t="str">
        <f t="shared" si="635"/>
        <v/>
      </c>
      <c r="T2315" s="41" t="str">
        <f>IF(ISNA(VLOOKUP(P2315,'NEW XEQM.c'!E:F,2,0)),"--","PRESENT")</f>
        <v>--</v>
      </c>
      <c r="U2315"/>
      <c r="V2315">
        <f t="shared" si="636"/>
        <v>0</v>
      </c>
    </row>
    <row r="2316" spans="9:22">
      <c r="I2316" s="96"/>
      <c r="N2316" s="52" t="s">
        <v>2155</v>
      </c>
      <c r="R2316"/>
      <c r="S2316" t="str">
        <f t="shared" si="635"/>
        <v/>
      </c>
      <c r="T2316" s="41" t="str">
        <f>IF(ISNA(VLOOKUP(P2316,'NEW XEQM.c'!E:F,2,0)),"--","PRESENT")</f>
        <v>--</v>
      </c>
      <c r="U2316"/>
      <c r="V2316">
        <f t="shared" si="636"/>
        <v>0</v>
      </c>
    </row>
    <row r="2317" spans="9:22">
      <c r="I2317" s="96"/>
      <c r="N2317" s="52" t="s">
        <v>2155</v>
      </c>
      <c r="R2317"/>
      <c r="S2317" t="str">
        <f t="shared" si="635"/>
        <v/>
      </c>
      <c r="T2317" s="41" t="str">
        <f>IF(ISNA(VLOOKUP(P2317,'NEW XEQM.c'!E:F,2,0)),"--","PRESENT")</f>
        <v>--</v>
      </c>
      <c r="U2317"/>
      <c r="V2317">
        <f t="shared" si="636"/>
        <v>0</v>
      </c>
    </row>
    <row r="2318" spans="9:22">
      <c r="I2318" s="96"/>
      <c r="N2318" s="52" t="s">
        <v>2155</v>
      </c>
      <c r="R2318"/>
      <c r="S2318" t="str">
        <f t="shared" si="635"/>
        <v/>
      </c>
      <c r="T2318" s="41" t="str">
        <f>IF(ISNA(VLOOKUP(P2318,'NEW XEQM.c'!E:F,2,0)),"--","PRESENT")</f>
        <v>--</v>
      </c>
      <c r="U2318"/>
      <c r="V2318">
        <f t="shared" si="636"/>
        <v>0</v>
      </c>
    </row>
    <row r="2319" spans="9:22">
      <c r="I2319" s="96"/>
      <c r="N2319" s="52" t="s">
        <v>2155</v>
      </c>
      <c r="R2319"/>
      <c r="S2319" t="str">
        <f t="shared" si="635"/>
        <v/>
      </c>
      <c r="T2319" s="41" t="str">
        <f>IF(ISNA(VLOOKUP(P2319,'NEW XEQM.c'!E:F,2,0)),"--","PRESENT")</f>
        <v>--</v>
      </c>
      <c r="U2319"/>
      <c r="V2319">
        <f t="shared" si="636"/>
        <v>0</v>
      </c>
    </row>
    <row r="2320" spans="9:22">
      <c r="I2320" s="96"/>
      <c r="N2320" s="52" t="s">
        <v>2155</v>
      </c>
      <c r="R2320"/>
      <c r="S2320" t="str">
        <f t="shared" si="635"/>
        <v/>
      </c>
      <c r="T2320" s="41" t="str">
        <f>IF(ISNA(VLOOKUP(P2320,'NEW XEQM.c'!E:F,2,0)),"--","PRESENT")</f>
        <v>--</v>
      </c>
      <c r="U2320"/>
      <c r="V2320">
        <f t="shared" si="636"/>
        <v>0</v>
      </c>
    </row>
    <row r="2321" spans="9:22">
      <c r="I2321" s="96"/>
      <c r="N2321" s="52" t="s">
        <v>2155</v>
      </c>
      <c r="R2321"/>
      <c r="S2321" t="str">
        <f t="shared" si="635"/>
        <v/>
      </c>
      <c r="T2321" s="41" t="str">
        <f>IF(ISNA(VLOOKUP(P2321,'NEW XEQM.c'!E:F,2,0)),"--","PRESENT")</f>
        <v>--</v>
      </c>
      <c r="U2321"/>
      <c r="V2321">
        <f t="shared" si="636"/>
        <v>0</v>
      </c>
    </row>
    <row r="2322" spans="9:22">
      <c r="I2322" s="96"/>
      <c r="N2322" s="52" t="s">
        <v>2155</v>
      </c>
      <c r="R2322"/>
      <c r="S2322" t="str">
        <f t="shared" si="635"/>
        <v/>
      </c>
      <c r="T2322" s="41" t="str">
        <f>IF(ISNA(VLOOKUP(P2322,'NEW XEQM.c'!E:F,2,0)),"--","PRESENT")</f>
        <v>--</v>
      </c>
      <c r="U2322"/>
      <c r="V2322">
        <f t="shared" si="636"/>
        <v>0</v>
      </c>
    </row>
    <row r="2323" spans="9:22">
      <c r="I2323" s="96"/>
      <c r="N2323" s="52" t="s">
        <v>2155</v>
      </c>
      <c r="R2323"/>
      <c r="S2323" t="str">
        <f t="shared" si="635"/>
        <v/>
      </c>
      <c r="T2323" s="41" t="str">
        <f>IF(ISNA(VLOOKUP(P2323,'NEW XEQM.c'!E:F,2,0)),"--","PRESENT")</f>
        <v>--</v>
      </c>
      <c r="U2323"/>
      <c r="V2323">
        <f t="shared" si="636"/>
        <v>0</v>
      </c>
    </row>
    <row r="2324" spans="9:22">
      <c r="I2324" s="96"/>
      <c r="N2324" s="52" t="s">
        <v>2155</v>
      </c>
      <c r="R2324"/>
      <c r="S2324" t="str">
        <f t="shared" si="635"/>
        <v/>
      </c>
      <c r="T2324" s="41" t="str">
        <f>IF(ISNA(VLOOKUP(P2324,'NEW XEQM.c'!E:F,2,0)),"--","PRESENT")</f>
        <v>--</v>
      </c>
      <c r="U2324"/>
      <c r="V2324">
        <f t="shared" si="636"/>
        <v>0</v>
      </c>
    </row>
    <row r="2325" spans="9:22">
      <c r="I2325" s="96"/>
      <c r="N2325" s="52" t="s">
        <v>2155</v>
      </c>
      <c r="R2325"/>
      <c r="S2325" t="str">
        <f t="shared" si="635"/>
        <v/>
      </c>
      <c r="T2325" s="41" t="str">
        <f>IF(ISNA(VLOOKUP(P2325,'NEW XEQM.c'!E:F,2,0)),"--","PRESENT")</f>
        <v>--</v>
      </c>
      <c r="U2325"/>
      <c r="V2325">
        <f t="shared" si="636"/>
        <v>0</v>
      </c>
    </row>
    <row r="2326" spans="9:22">
      <c r="I2326" s="96"/>
      <c r="N2326" s="52" t="s">
        <v>2155</v>
      </c>
      <c r="R2326"/>
      <c r="S2326" t="str">
        <f t="shared" si="635"/>
        <v/>
      </c>
      <c r="T2326" s="41" t="str">
        <f>IF(ISNA(VLOOKUP(P2326,'NEW XEQM.c'!E:F,2,0)),"--","PRESENT")</f>
        <v>--</v>
      </c>
      <c r="U2326"/>
      <c r="V2326">
        <f t="shared" si="636"/>
        <v>0</v>
      </c>
    </row>
    <row r="2327" spans="9:22">
      <c r="I2327" s="96"/>
      <c r="N2327" s="52" t="s">
        <v>2155</v>
      </c>
      <c r="R2327"/>
      <c r="S2327" t="str">
        <f t="shared" si="635"/>
        <v/>
      </c>
      <c r="T2327" s="41" t="str">
        <f>IF(ISNA(VLOOKUP(P2327,'NEW XEQM.c'!E:F,2,0)),"--","PRESENT")</f>
        <v>--</v>
      </c>
      <c r="U2327"/>
      <c r="V2327">
        <f t="shared" si="636"/>
        <v>0</v>
      </c>
    </row>
    <row r="2328" spans="9:22">
      <c r="I2328" s="96"/>
      <c r="N2328" s="52" t="s">
        <v>2155</v>
      </c>
      <c r="R2328"/>
      <c r="S2328" t="str">
        <f t="shared" si="635"/>
        <v/>
      </c>
      <c r="T2328" s="41" t="str">
        <f>IF(ISNA(VLOOKUP(P2328,'NEW XEQM.c'!E:F,2,0)),"--","PRESENT")</f>
        <v>--</v>
      </c>
      <c r="U2328"/>
      <c r="V2328">
        <f t="shared" si="636"/>
        <v>0</v>
      </c>
    </row>
    <row r="2329" spans="9:22">
      <c r="I2329" s="96"/>
      <c r="N2329" s="52" t="s">
        <v>2155</v>
      </c>
      <c r="R2329"/>
      <c r="S2329" t="str">
        <f t="shared" si="635"/>
        <v/>
      </c>
      <c r="T2329" s="41" t="str">
        <f>IF(ISNA(VLOOKUP(P2329,'NEW XEQM.c'!E:F,2,0)),"--","PRESENT")</f>
        <v>--</v>
      </c>
      <c r="U2329"/>
      <c r="V2329">
        <f t="shared" si="636"/>
        <v>0</v>
      </c>
    </row>
    <row r="2330" spans="9:22">
      <c r="I2330" s="96"/>
      <c r="N2330" s="52" t="s">
        <v>2155</v>
      </c>
      <c r="R2330"/>
      <c r="S2330" t="str">
        <f t="shared" si="635"/>
        <v/>
      </c>
      <c r="T2330" s="41" t="str">
        <f>IF(ISNA(VLOOKUP(P2330,'NEW XEQM.c'!E:F,2,0)),"--","PRESENT")</f>
        <v>--</v>
      </c>
      <c r="U2330"/>
      <c r="V2330">
        <f t="shared" si="636"/>
        <v>0</v>
      </c>
    </row>
    <row r="2331" spans="9:22">
      <c r="I2331" s="96"/>
      <c r="N2331" s="52" t="s">
        <v>2155</v>
      </c>
      <c r="R2331"/>
      <c r="S2331" t="str">
        <f t="shared" si="635"/>
        <v/>
      </c>
      <c r="T2331" s="41" t="str">
        <f>IF(ISNA(VLOOKUP(P2331,'NEW XEQM.c'!E:F,2,0)),"--","PRESENT")</f>
        <v>--</v>
      </c>
      <c r="U2331"/>
      <c r="V2331">
        <f t="shared" si="636"/>
        <v>0</v>
      </c>
    </row>
    <row r="2332" spans="9:22">
      <c r="I2332" s="96"/>
      <c r="N2332" s="52" t="s">
        <v>2155</v>
      </c>
      <c r="R2332"/>
      <c r="S2332" t="str">
        <f t="shared" si="635"/>
        <v/>
      </c>
      <c r="T2332" s="41" t="str">
        <f>IF(ISNA(VLOOKUP(P2332,'NEW XEQM.c'!E:F,2,0)),"--","PRESENT")</f>
        <v>--</v>
      </c>
      <c r="U2332"/>
      <c r="V2332">
        <f t="shared" si="636"/>
        <v>0</v>
      </c>
    </row>
    <row r="2333" spans="9:22">
      <c r="I2333" s="96"/>
      <c r="N2333" s="52" t="s">
        <v>2155</v>
      </c>
      <c r="R2333"/>
      <c r="S2333" t="str">
        <f t="shared" si="635"/>
        <v/>
      </c>
      <c r="T2333" s="41" t="str">
        <f>IF(ISNA(VLOOKUP(P2333,'NEW XEQM.c'!E:F,2,0)),"--","PRESENT")</f>
        <v>--</v>
      </c>
      <c r="U2333"/>
      <c r="V2333">
        <f t="shared" si="636"/>
        <v>0</v>
      </c>
    </row>
    <row r="2334" spans="9:22">
      <c r="I2334" s="96"/>
      <c r="N2334" s="52" t="s">
        <v>2155</v>
      </c>
      <c r="R2334"/>
      <c r="S2334" t="str">
        <f t="shared" si="635"/>
        <v/>
      </c>
      <c r="T2334" s="41" t="str">
        <f>IF(ISNA(VLOOKUP(P2334,'NEW XEQM.c'!E:F,2,0)),"--","PRESENT")</f>
        <v>--</v>
      </c>
      <c r="U2334"/>
      <c r="V2334">
        <f t="shared" si="636"/>
        <v>0</v>
      </c>
    </row>
    <row r="2335" spans="9:22">
      <c r="I2335" s="96"/>
      <c r="N2335" s="52" t="s">
        <v>2155</v>
      </c>
      <c r="R2335"/>
      <c r="S2335" t="str">
        <f t="shared" si="635"/>
        <v/>
      </c>
      <c r="T2335" s="41" t="str">
        <f>IF(ISNA(VLOOKUP(P2335,'NEW XEQM.c'!E:F,2,0)),"--","PRESENT")</f>
        <v>--</v>
      </c>
      <c r="U2335"/>
      <c r="V2335">
        <f t="shared" si="636"/>
        <v>0</v>
      </c>
    </row>
    <row r="2336" spans="9:22">
      <c r="I2336" s="96"/>
      <c r="N2336" s="52" t="s">
        <v>2155</v>
      </c>
      <c r="R2336"/>
      <c r="S2336" t="str">
        <f t="shared" si="635"/>
        <v/>
      </c>
      <c r="T2336" s="41" t="str">
        <f>IF(ISNA(VLOOKUP(P2336,'NEW XEQM.c'!E:F,2,0)),"--","PRESENT")</f>
        <v>--</v>
      </c>
      <c r="U2336"/>
      <c r="V2336">
        <f t="shared" si="636"/>
        <v>0</v>
      </c>
    </row>
    <row r="2337" spans="9:22">
      <c r="I2337" s="96"/>
      <c r="N2337" s="52" t="s">
        <v>2155</v>
      </c>
      <c r="R2337"/>
      <c r="S2337" t="str">
        <f t="shared" si="635"/>
        <v/>
      </c>
      <c r="T2337" s="41" t="str">
        <f>IF(ISNA(VLOOKUP(P2337,'NEW XEQM.c'!E:F,2,0)),"--","PRESENT")</f>
        <v>--</v>
      </c>
      <c r="U2337"/>
      <c r="V2337">
        <f t="shared" si="636"/>
        <v>0</v>
      </c>
    </row>
    <row r="2338" spans="9:22">
      <c r="I2338" s="96"/>
      <c r="N2338" s="52" t="s">
        <v>2155</v>
      </c>
      <c r="R2338"/>
      <c r="S2338" t="str">
        <f t="shared" si="635"/>
        <v/>
      </c>
      <c r="T2338" s="41" t="str">
        <f>IF(ISNA(VLOOKUP(P2338,'NEW XEQM.c'!E:F,2,0)),"--","PRESENT")</f>
        <v>--</v>
      </c>
      <c r="U2338"/>
      <c r="V2338">
        <f t="shared" si="636"/>
        <v>0</v>
      </c>
    </row>
    <row r="2339" spans="9:22">
      <c r="I2339" s="96"/>
      <c r="N2339" s="52" t="s">
        <v>2155</v>
      </c>
      <c r="R2339"/>
      <c r="S2339" t="str">
        <f t="shared" si="635"/>
        <v/>
      </c>
      <c r="T2339" s="41" t="str">
        <f>IF(ISNA(VLOOKUP(P2339,'NEW XEQM.c'!E:F,2,0)),"--","PRESENT")</f>
        <v>--</v>
      </c>
      <c r="U2339"/>
      <c r="V2339">
        <f t="shared" si="636"/>
        <v>0</v>
      </c>
    </row>
    <row r="2340" spans="9:22">
      <c r="I2340" s="96"/>
      <c r="N2340" s="52" t="s">
        <v>2155</v>
      </c>
      <c r="R2340"/>
      <c r="S2340" t="str">
        <f t="shared" si="635"/>
        <v/>
      </c>
      <c r="T2340" s="41" t="str">
        <f>IF(ISNA(VLOOKUP(P2340,'NEW XEQM.c'!E:F,2,0)),"--","PRESENT")</f>
        <v>--</v>
      </c>
      <c r="U2340"/>
      <c r="V2340">
        <f t="shared" si="636"/>
        <v>0</v>
      </c>
    </row>
    <row r="2341" spans="9:22">
      <c r="I2341" s="96"/>
      <c r="N2341" s="52" t="s">
        <v>2155</v>
      </c>
      <c r="R2341"/>
      <c r="S2341" t="str">
        <f t="shared" si="635"/>
        <v/>
      </c>
      <c r="T2341" s="41" t="str">
        <f>IF(ISNA(VLOOKUP(P2341,'NEW XEQM.c'!E:F,2,0)),"--","PRESENT")</f>
        <v>--</v>
      </c>
      <c r="U2341"/>
      <c r="V2341">
        <f t="shared" si="636"/>
        <v>0</v>
      </c>
    </row>
    <row r="2342" spans="9:22">
      <c r="I2342" s="96"/>
      <c r="N2342" s="52" t="s">
        <v>2155</v>
      </c>
      <c r="R2342"/>
      <c r="S2342" t="str">
        <f t="shared" si="635"/>
        <v/>
      </c>
      <c r="T2342" s="41" t="str">
        <f>IF(ISNA(VLOOKUP(P2342,'NEW XEQM.c'!E:F,2,0)),"--","PRESENT")</f>
        <v>--</v>
      </c>
      <c r="U2342"/>
      <c r="V2342">
        <f t="shared" si="636"/>
        <v>0</v>
      </c>
    </row>
    <row r="2343" spans="9:22">
      <c r="I2343" s="96"/>
      <c r="N2343" s="52" t="s">
        <v>2155</v>
      </c>
      <c r="R2343"/>
      <c r="S2343" t="str">
        <f t="shared" si="635"/>
        <v/>
      </c>
      <c r="T2343" s="41" t="str">
        <f>IF(ISNA(VLOOKUP(P2343,'NEW XEQM.c'!E:F,2,0)),"--","PRESENT")</f>
        <v>--</v>
      </c>
      <c r="U2343"/>
      <c r="V2343">
        <f t="shared" si="636"/>
        <v>0</v>
      </c>
    </row>
    <row r="2344" spans="9:22">
      <c r="I2344" s="96"/>
      <c r="N2344" s="52" t="s">
        <v>2155</v>
      </c>
      <c r="R2344"/>
      <c r="S2344" t="str">
        <f t="shared" si="635"/>
        <v/>
      </c>
      <c r="T2344" s="41" t="str">
        <f>IF(ISNA(VLOOKUP(P2344,'NEW XEQM.c'!E:F,2,0)),"--","PRESENT")</f>
        <v>--</v>
      </c>
      <c r="U2344"/>
      <c r="V2344">
        <f t="shared" si="636"/>
        <v>0</v>
      </c>
    </row>
    <row r="2345" spans="9:22">
      <c r="I2345" s="96"/>
      <c r="N2345" s="52" t="s">
        <v>2155</v>
      </c>
      <c r="R2345"/>
      <c r="S2345" t="str">
        <f t="shared" si="635"/>
        <v/>
      </c>
      <c r="T2345" s="41" t="str">
        <f>IF(ISNA(VLOOKUP(P2345,'NEW XEQM.c'!E:F,2,0)),"--","PRESENT")</f>
        <v>--</v>
      </c>
      <c r="U2345"/>
      <c r="V2345">
        <f t="shared" si="636"/>
        <v>0</v>
      </c>
    </row>
    <row r="2346" spans="9:22">
      <c r="I2346" s="96"/>
      <c r="N2346" s="52" t="s">
        <v>2155</v>
      </c>
      <c r="R2346"/>
      <c r="S2346" t="str">
        <f t="shared" si="635"/>
        <v/>
      </c>
      <c r="T2346" s="41" t="str">
        <f>IF(ISNA(VLOOKUP(P2346,'NEW XEQM.c'!E:F,2,0)),"--","PRESENT")</f>
        <v>--</v>
      </c>
      <c r="U2346"/>
      <c r="V2346">
        <f t="shared" si="636"/>
        <v>0</v>
      </c>
    </row>
    <row r="2347" spans="9:22">
      <c r="I2347" s="96"/>
      <c r="N2347" s="52" t="s">
        <v>2155</v>
      </c>
      <c r="R2347"/>
      <c r="S2347" t="str">
        <f t="shared" si="635"/>
        <v/>
      </c>
      <c r="T2347" s="41" t="str">
        <f>IF(ISNA(VLOOKUP(P2347,'NEW XEQM.c'!E:F,2,0)),"--","PRESENT")</f>
        <v>--</v>
      </c>
      <c r="U2347"/>
      <c r="V2347">
        <f t="shared" si="636"/>
        <v>0</v>
      </c>
    </row>
    <row r="2348" spans="9:22">
      <c r="I2348" s="96"/>
      <c r="N2348" s="52" t="s">
        <v>2155</v>
      </c>
      <c r="R2348"/>
      <c r="S2348" t="str">
        <f t="shared" si="635"/>
        <v/>
      </c>
      <c r="T2348" s="41" t="str">
        <f>IF(ISNA(VLOOKUP(P2348,'NEW XEQM.c'!E:F,2,0)),"--","PRESENT")</f>
        <v>--</v>
      </c>
      <c r="U2348"/>
      <c r="V2348">
        <f t="shared" si="636"/>
        <v>0</v>
      </c>
    </row>
    <row r="2349" spans="9:22">
      <c r="I2349" s="96"/>
      <c r="N2349" s="52" t="s">
        <v>2155</v>
      </c>
      <c r="R2349"/>
      <c r="S2349" t="str">
        <f t="shared" ref="S2349:S2391" si="637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38">IF(AA2349&lt;&gt;"",V2348+1,V2348)</f>
        <v>0</v>
      </c>
    </row>
    <row r="2350" spans="9:22">
      <c r="I2350" s="96"/>
      <c r="N2350" s="52" t="s">
        <v>2155</v>
      </c>
      <c r="R2350"/>
      <c r="S2350" t="str">
        <f t="shared" si="637"/>
        <v/>
      </c>
      <c r="T2350" s="41" t="str">
        <f>IF(ISNA(VLOOKUP(P2350,'NEW XEQM.c'!E:F,2,0)),"--","PRESENT")</f>
        <v>--</v>
      </c>
      <c r="U2350"/>
      <c r="V2350">
        <f t="shared" si="638"/>
        <v>0</v>
      </c>
    </row>
    <row r="2351" spans="9:22">
      <c r="I2351" s="96"/>
      <c r="N2351" s="52" t="s">
        <v>2155</v>
      </c>
      <c r="R2351"/>
      <c r="S2351" t="str">
        <f t="shared" si="637"/>
        <v/>
      </c>
      <c r="T2351" s="41" t="str">
        <f>IF(ISNA(VLOOKUP(P2351,'NEW XEQM.c'!E:F,2,0)),"--","PRESENT")</f>
        <v>--</v>
      </c>
      <c r="U2351"/>
      <c r="V2351">
        <f t="shared" si="638"/>
        <v>0</v>
      </c>
    </row>
    <row r="2352" spans="9:22">
      <c r="I2352" s="96"/>
      <c r="N2352" s="52" t="s">
        <v>2155</v>
      </c>
      <c r="R2352"/>
      <c r="S2352" t="str">
        <f t="shared" si="637"/>
        <v/>
      </c>
      <c r="T2352" s="41" t="str">
        <f>IF(ISNA(VLOOKUP(P2352,'NEW XEQM.c'!E:F,2,0)),"--","PRESENT")</f>
        <v>--</v>
      </c>
      <c r="U2352"/>
      <c r="V2352">
        <f t="shared" si="638"/>
        <v>0</v>
      </c>
    </row>
    <row r="2353" spans="9:22">
      <c r="I2353" s="96"/>
      <c r="N2353" s="52" t="s">
        <v>2155</v>
      </c>
      <c r="R2353"/>
      <c r="S2353" t="str">
        <f t="shared" si="637"/>
        <v/>
      </c>
      <c r="T2353" s="41" t="str">
        <f>IF(ISNA(VLOOKUP(P2353,'NEW XEQM.c'!E:F,2,0)),"--","PRESENT")</f>
        <v>--</v>
      </c>
      <c r="U2353"/>
      <c r="V2353">
        <f t="shared" si="638"/>
        <v>0</v>
      </c>
    </row>
    <row r="2354" spans="9:22">
      <c r="I2354" s="96"/>
      <c r="N2354" s="52" t="s">
        <v>2155</v>
      </c>
      <c r="R2354"/>
      <c r="S2354" t="str">
        <f t="shared" si="637"/>
        <v/>
      </c>
      <c r="T2354" s="41" t="str">
        <f>IF(ISNA(VLOOKUP(P2354,'NEW XEQM.c'!E:F,2,0)),"--","PRESENT")</f>
        <v>--</v>
      </c>
      <c r="U2354"/>
      <c r="V2354">
        <f t="shared" si="638"/>
        <v>0</v>
      </c>
    </row>
    <row r="2355" spans="9:22">
      <c r="I2355" s="96"/>
      <c r="N2355" s="52" t="s">
        <v>2155</v>
      </c>
      <c r="R2355"/>
      <c r="S2355" t="str">
        <f t="shared" si="637"/>
        <v/>
      </c>
      <c r="T2355" s="41" t="str">
        <f>IF(ISNA(VLOOKUP(P2355,'NEW XEQM.c'!E:F,2,0)),"--","PRESENT")</f>
        <v>--</v>
      </c>
      <c r="U2355"/>
      <c r="V2355">
        <f t="shared" si="638"/>
        <v>0</v>
      </c>
    </row>
    <row r="2356" spans="9:22">
      <c r="I2356" s="96"/>
      <c r="N2356" s="52" t="s">
        <v>2155</v>
      </c>
      <c r="R2356"/>
      <c r="S2356" t="str">
        <f t="shared" si="637"/>
        <v/>
      </c>
      <c r="T2356" s="41" t="str">
        <f>IF(ISNA(VLOOKUP(P2356,'NEW XEQM.c'!E:F,2,0)),"--","PRESENT")</f>
        <v>--</v>
      </c>
      <c r="U2356"/>
      <c r="V2356">
        <f t="shared" si="638"/>
        <v>0</v>
      </c>
    </row>
    <row r="2357" spans="9:22">
      <c r="I2357" s="96"/>
      <c r="N2357" s="52" t="s">
        <v>2155</v>
      </c>
      <c r="R2357"/>
      <c r="S2357" t="str">
        <f t="shared" si="637"/>
        <v/>
      </c>
      <c r="T2357" s="41" t="str">
        <f>IF(ISNA(VLOOKUP(P2357,'NEW XEQM.c'!E:F,2,0)),"--","PRESENT")</f>
        <v>--</v>
      </c>
      <c r="U2357"/>
      <c r="V2357">
        <f t="shared" si="638"/>
        <v>0</v>
      </c>
    </row>
    <row r="2358" spans="9:22">
      <c r="I2358" s="96"/>
      <c r="N2358" s="52" t="s">
        <v>2155</v>
      </c>
      <c r="R2358"/>
      <c r="S2358" t="str">
        <f t="shared" si="637"/>
        <v/>
      </c>
      <c r="T2358" s="41" t="str">
        <f>IF(ISNA(VLOOKUP(P2358,'NEW XEQM.c'!E:F,2,0)),"--","PRESENT")</f>
        <v>--</v>
      </c>
      <c r="U2358"/>
      <c r="V2358">
        <f t="shared" si="638"/>
        <v>0</v>
      </c>
    </row>
    <row r="2359" spans="9:22">
      <c r="I2359" s="96"/>
      <c r="N2359" s="52" t="s">
        <v>2155</v>
      </c>
      <c r="R2359"/>
      <c r="S2359" t="str">
        <f t="shared" si="637"/>
        <v/>
      </c>
      <c r="T2359" s="41" t="str">
        <f>IF(ISNA(VLOOKUP(P2359,'NEW XEQM.c'!E:F,2,0)),"--","PRESENT")</f>
        <v>--</v>
      </c>
      <c r="U2359"/>
      <c r="V2359">
        <f t="shared" si="638"/>
        <v>0</v>
      </c>
    </row>
    <row r="2360" spans="9:22">
      <c r="I2360" s="96"/>
      <c r="N2360" s="52" t="s">
        <v>2155</v>
      </c>
      <c r="R2360"/>
      <c r="S2360" t="str">
        <f t="shared" si="637"/>
        <v/>
      </c>
      <c r="T2360" s="41" t="str">
        <f>IF(ISNA(VLOOKUP(P2360,'NEW XEQM.c'!E:F,2,0)),"--","PRESENT")</f>
        <v>--</v>
      </c>
      <c r="U2360"/>
      <c r="V2360">
        <f t="shared" si="638"/>
        <v>0</v>
      </c>
    </row>
    <row r="2361" spans="9:22">
      <c r="I2361" s="96"/>
      <c r="N2361" s="52" t="s">
        <v>2155</v>
      </c>
      <c r="R2361"/>
      <c r="S2361" t="str">
        <f t="shared" si="637"/>
        <v/>
      </c>
      <c r="T2361" s="41" t="str">
        <f>IF(ISNA(VLOOKUP(P2361,'NEW XEQM.c'!E:F,2,0)),"--","PRESENT")</f>
        <v>--</v>
      </c>
      <c r="U2361"/>
      <c r="V2361">
        <f t="shared" si="638"/>
        <v>0</v>
      </c>
    </row>
    <row r="2362" spans="9:22">
      <c r="I2362" s="96"/>
      <c r="N2362" s="52" t="s">
        <v>2155</v>
      </c>
      <c r="R2362"/>
      <c r="S2362" t="str">
        <f t="shared" si="637"/>
        <v/>
      </c>
      <c r="T2362" s="41" t="str">
        <f>IF(ISNA(VLOOKUP(P2362,'NEW XEQM.c'!E:F,2,0)),"--","PRESENT")</f>
        <v>--</v>
      </c>
      <c r="U2362"/>
      <c r="V2362">
        <f t="shared" si="638"/>
        <v>0</v>
      </c>
    </row>
    <row r="2363" spans="9:22">
      <c r="I2363" s="96"/>
      <c r="N2363" s="52" t="s">
        <v>2155</v>
      </c>
      <c r="R2363"/>
      <c r="S2363" t="str">
        <f t="shared" si="637"/>
        <v/>
      </c>
      <c r="T2363" s="41" t="str">
        <f>IF(ISNA(VLOOKUP(P2363,'NEW XEQM.c'!E:F,2,0)),"--","PRESENT")</f>
        <v>--</v>
      </c>
      <c r="U2363"/>
      <c r="V2363">
        <f t="shared" si="638"/>
        <v>0</v>
      </c>
    </row>
    <row r="2364" spans="9:22">
      <c r="I2364" s="96"/>
      <c r="N2364" s="52" t="s">
        <v>2155</v>
      </c>
      <c r="R2364"/>
      <c r="S2364" t="str">
        <f t="shared" si="637"/>
        <v/>
      </c>
      <c r="T2364" s="41" t="str">
        <f>IF(ISNA(VLOOKUP(P2364,'NEW XEQM.c'!E:F,2,0)),"--","PRESENT")</f>
        <v>--</v>
      </c>
      <c r="U2364"/>
      <c r="V2364">
        <f t="shared" si="638"/>
        <v>0</v>
      </c>
    </row>
    <row r="2365" spans="9:22">
      <c r="I2365" s="96"/>
      <c r="N2365" s="52" t="s">
        <v>2155</v>
      </c>
      <c r="R2365"/>
      <c r="S2365" t="str">
        <f t="shared" si="637"/>
        <v/>
      </c>
      <c r="T2365" s="41" t="str">
        <f>IF(ISNA(VLOOKUP(P2365,'NEW XEQM.c'!E:F,2,0)),"--","PRESENT")</f>
        <v>--</v>
      </c>
      <c r="U2365"/>
      <c r="V2365">
        <f t="shared" si="638"/>
        <v>0</v>
      </c>
    </row>
    <row r="2366" spans="9:22">
      <c r="I2366" s="96"/>
      <c r="N2366" s="52" t="s">
        <v>2155</v>
      </c>
      <c r="R2366"/>
      <c r="S2366" t="str">
        <f t="shared" si="637"/>
        <v/>
      </c>
      <c r="T2366" s="41" t="str">
        <f>IF(ISNA(VLOOKUP(P2366,'NEW XEQM.c'!E:F,2,0)),"--","PRESENT")</f>
        <v>--</v>
      </c>
      <c r="U2366"/>
      <c r="V2366">
        <f t="shared" si="638"/>
        <v>0</v>
      </c>
    </row>
    <row r="2367" spans="9:22">
      <c r="I2367" s="96"/>
      <c r="N2367" s="52" t="s">
        <v>2155</v>
      </c>
      <c r="R2367"/>
      <c r="S2367" t="str">
        <f t="shared" si="637"/>
        <v/>
      </c>
      <c r="T2367" s="41" t="str">
        <f>IF(ISNA(VLOOKUP(P2367,'NEW XEQM.c'!E:F,2,0)),"--","PRESENT")</f>
        <v>--</v>
      </c>
      <c r="U2367"/>
      <c r="V2367">
        <f t="shared" si="638"/>
        <v>0</v>
      </c>
    </row>
    <row r="2368" spans="9:22">
      <c r="I2368" s="96"/>
      <c r="N2368" s="52" t="s">
        <v>2155</v>
      </c>
      <c r="R2368"/>
      <c r="S2368" t="str">
        <f t="shared" si="637"/>
        <v/>
      </c>
      <c r="T2368" s="41" t="str">
        <f>IF(ISNA(VLOOKUP(P2368,'NEW XEQM.c'!E:F,2,0)),"--","PRESENT")</f>
        <v>--</v>
      </c>
      <c r="U2368"/>
      <c r="V2368">
        <f t="shared" si="638"/>
        <v>0</v>
      </c>
    </row>
    <row r="2369" spans="9:22">
      <c r="I2369" s="96"/>
      <c r="N2369" s="52" t="s">
        <v>2155</v>
      </c>
      <c r="R2369"/>
      <c r="S2369" t="str">
        <f t="shared" si="637"/>
        <v/>
      </c>
      <c r="T2369" s="41" t="str">
        <f>IF(ISNA(VLOOKUP(P2369,'NEW XEQM.c'!E:F,2,0)),"--","PRESENT")</f>
        <v>--</v>
      </c>
      <c r="U2369"/>
      <c r="V2369">
        <f t="shared" si="638"/>
        <v>0</v>
      </c>
    </row>
    <row r="2370" spans="9:22">
      <c r="I2370" s="96"/>
      <c r="N2370" s="52" t="s">
        <v>2155</v>
      </c>
      <c r="R2370"/>
      <c r="S2370" t="str">
        <f t="shared" si="637"/>
        <v/>
      </c>
      <c r="T2370" s="41" t="str">
        <f>IF(ISNA(VLOOKUP(P2370,'NEW XEQM.c'!E:F,2,0)),"--","PRESENT")</f>
        <v>--</v>
      </c>
      <c r="U2370"/>
      <c r="V2370">
        <f t="shared" si="638"/>
        <v>0</v>
      </c>
    </row>
    <row r="2371" spans="9:22">
      <c r="I2371" s="96"/>
      <c r="N2371" s="52" t="s">
        <v>2155</v>
      </c>
      <c r="R2371"/>
      <c r="S2371" t="str">
        <f t="shared" si="637"/>
        <v/>
      </c>
      <c r="T2371" s="41" t="str">
        <f>IF(ISNA(VLOOKUP(P2371,'NEW XEQM.c'!E:F,2,0)),"--","PRESENT")</f>
        <v>--</v>
      </c>
      <c r="U2371"/>
      <c r="V2371">
        <f t="shared" si="638"/>
        <v>0</v>
      </c>
    </row>
    <row r="2372" spans="9:22">
      <c r="I2372" s="96"/>
      <c r="N2372" s="52" t="s">
        <v>2155</v>
      </c>
      <c r="R2372"/>
      <c r="S2372" t="str">
        <f t="shared" si="637"/>
        <v/>
      </c>
      <c r="T2372" s="41" t="str">
        <f>IF(ISNA(VLOOKUP(P2372,'NEW XEQM.c'!E:F,2,0)),"--","PRESENT")</f>
        <v>--</v>
      </c>
      <c r="U2372"/>
      <c r="V2372">
        <f t="shared" si="638"/>
        <v>0</v>
      </c>
    </row>
    <row r="2373" spans="9:22">
      <c r="I2373" s="96"/>
      <c r="N2373" s="52" t="s">
        <v>2155</v>
      </c>
      <c r="R2373"/>
      <c r="S2373" t="str">
        <f t="shared" si="637"/>
        <v/>
      </c>
      <c r="T2373" s="41" t="str">
        <f>IF(ISNA(VLOOKUP(P2373,'NEW XEQM.c'!E:F,2,0)),"--","PRESENT")</f>
        <v>--</v>
      </c>
      <c r="U2373"/>
      <c r="V2373">
        <f t="shared" si="638"/>
        <v>0</v>
      </c>
    </row>
    <row r="2374" spans="9:22">
      <c r="I2374" s="96"/>
      <c r="N2374" s="52" t="s">
        <v>2155</v>
      </c>
      <c r="R2374"/>
      <c r="S2374" t="str">
        <f t="shared" si="637"/>
        <v/>
      </c>
      <c r="T2374" s="41" t="str">
        <f>IF(ISNA(VLOOKUP(P2374,'NEW XEQM.c'!E:F,2,0)),"--","PRESENT")</f>
        <v>--</v>
      </c>
      <c r="U2374"/>
      <c r="V2374">
        <f t="shared" si="638"/>
        <v>0</v>
      </c>
    </row>
    <row r="2375" spans="9:22">
      <c r="I2375" s="96"/>
      <c r="N2375" s="52" t="s">
        <v>2155</v>
      </c>
      <c r="R2375"/>
      <c r="S2375" t="str">
        <f t="shared" si="637"/>
        <v/>
      </c>
      <c r="T2375" s="41" t="str">
        <f>IF(ISNA(VLOOKUP(P2375,'NEW XEQM.c'!E:F,2,0)),"--","PRESENT")</f>
        <v>--</v>
      </c>
      <c r="U2375"/>
      <c r="V2375">
        <f t="shared" si="638"/>
        <v>0</v>
      </c>
    </row>
    <row r="2376" spans="9:22">
      <c r="I2376" s="96"/>
      <c r="N2376" s="52" t="s">
        <v>2155</v>
      </c>
      <c r="R2376"/>
      <c r="S2376" t="str">
        <f t="shared" si="637"/>
        <v/>
      </c>
      <c r="T2376" s="41" t="str">
        <f>IF(ISNA(VLOOKUP(P2376,'NEW XEQM.c'!E:F,2,0)),"--","PRESENT")</f>
        <v>--</v>
      </c>
      <c r="U2376"/>
      <c r="V2376">
        <f t="shared" si="638"/>
        <v>0</v>
      </c>
    </row>
    <row r="2377" spans="9:22">
      <c r="I2377" s="96"/>
      <c r="N2377" s="52" t="s">
        <v>2155</v>
      </c>
      <c r="R2377"/>
      <c r="S2377" t="str">
        <f t="shared" si="637"/>
        <v/>
      </c>
      <c r="T2377" s="41" t="str">
        <f>IF(ISNA(VLOOKUP(P2377,'NEW XEQM.c'!E:F,2,0)),"--","PRESENT")</f>
        <v>--</v>
      </c>
      <c r="U2377"/>
      <c r="V2377">
        <f t="shared" si="638"/>
        <v>0</v>
      </c>
    </row>
    <row r="2378" spans="9:22">
      <c r="I2378" s="96"/>
      <c r="N2378" s="52" t="s">
        <v>2155</v>
      </c>
      <c r="R2378"/>
      <c r="S2378" t="str">
        <f t="shared" si="637"/>
        <v/>
      </c>
      <c r="T2378" s="41" t="str">
        <f>IF(ISNA(VLOOKUP(P2378,'NEW XEQM.c'!E:F,2,0)),"--","PRESENT")</f>
        <v>--</v>
      </c>
      <c r="U2378"/>
      <c r="V2378">
        <f t="shared" si="638"/>
        <v>0</v>
      </c>
    </row>
    <row r="2379" spans="9:22">
      <c r="I2379" s="96"/>
      <c r="N2379" s="52" t="s">
        <v>2155</v>
      </c>
      <c r="R2379"/>
      <c r="S2379" t="str">
        <f t="shared" si="637"/>
        <v/>
      </c>
      <c r="T2379" s="41" t="str">
        <f>IF(ISNA(VLOOKUP(P2379,'NEW XEQM.c'!E:F,2,0)),"--","PRESENT")</f>
        <v>--</v>
      </c>
      <c r="U2379"/>
      <c r="V2379">
        <f t="shared" si="638"/>
        <v>0</v>
      </c>
    </row>
    <row r="2380" spans="9:22">
      <c r="I2380" s="96"/>
      <c r="N2380" s="52" t="s">
        <v>2155</v>
      </c>
      <c r="R2380"/>
      <c r="S2380" t="str">
        <f t="shared" si="637"/>
        <v/>
      </c>
      <c r="T2380" s="41" t="str">
        <f>IF(ISNA(VLOOKUP(P2380,'NEW XEQM.c'!E:F,2,0)),"--","PRESENT")</f>
        <v>--</v>
      </c>
      <c r="U2380"/>
      <c r="V2380">
        <f t="shared" si="638"/>
        <v>0</v>
      </c>
    </row>
    <row r="2381" spans="9:22">
      <c r="I2381" s="96"/>
      <c r="N2381" s="52" t="s">
        <v>2155</v>
      </c>
      <c r="R2381"/>
      <c r="S2381" t="str">
        <f t="shared" si="637"/>
        <v/>
      </c>
      <c r="T2381" s="41" t="str">
        <f>IF(ISNA(VLOOKUP(P2381,'NEW XEQM.c'!E:F,2,0)),"--","PRESENT")</f>
        <v>--</v>
      </c>
      <c r="U2381"/>
      <c r="V2381">
        <f t="shared" si="638"/>
        <v>0</v>
      </c>
    </row>
    <row r="2382" spans="9:22">
      <c r="I2382" s="96"/>
      <c r="N2382" s="52" t="s">
        <v>2155</v>
      </c>
      <c r="R2382"/>
      <c r="S2382" t="str">
        <f t="shared" si="637"/>
        <v/>
      </c>
      <c r="T2382" s="41" t="str">
        <f>IF(ISNA(VLOOKUP(P2382,'NEW XEQM.c'!E:F,2,0)),"--","PRESENT")</f>
        <v>--</v>
      </c>
      <c r="U2382"/>
      <c r="V2382">
        <f t="shared" si="638"/>
        <v>0</v>
      </c>
    </row>
    <row r="2383" spans="9:22">
      <c r="I2383" s="96"/>
      <c r="N2383" s="52" t="s">
        <v>2155</v>
      </c>
      <c r="R2383"/>
      <c r="S2383" t="str">
        <f t="shared" si="637"/>
        <v/>
      </c>
      <c r="T2383" s="41" t="str">
        <f>IF(ISNA(VLOOKUP(P2383,'NEW XEQM.c'!E:F,2,0)),"--","PRESENT")</f>
        <v>--</v>
      </c>
      <c r="U2383"/>
      <c r="V2383">
        <f t="shared" si="638"/>
        <v>0</v>
      </c>
    </row>
    <row r="2384" spans="9:22">
      <c r="I2384" s="96"/>
      <c r="N2384" s="52" t="s">
        <v>2155</v>
      </c>
      <c r="R2384"/>
      <c r="S2384" t="str">
        <f t="shared" si="637"/>
        <v/>
      </c>
      <c r="T2384" s="41" t="str">
        <f>IF(ISNA(VLOOKUP(P2384,'NEW XEQM.c'!E:F,2,0)),"--","PRESENT")</f>
        <v>--</v>
      </c>
      <c r="U2384"/>
      <c r="V2384">
        <f t="shared" si="638"/>
        <v>0</v>
      </c>
    </row>
    <row r="2385" spans="9:22">
      <c r="I2385" s="96"/>
      <c r="N2385" s="52" t="s">
        <v>2155</v>
      </c>
      <c r="R2385"/>
      <c r="S2385" t="str">
        <f t="shared" si="637"/>
        <v/>
      </c>
      <c r="T2385" s="41" t="str">
        <f>IF(ISNA(VLOOKUP(P2385,'NEW XEQM.c'!E:F,2,0)),"--","PRESENT")</f>
        <v>--</v>
      </c>
      <c r="U2385"/>
      <c r="V2385">
        <f t="shared" si="638"/>
        <v>0</v>
      </c>
    </row>
    <row r="2386" spans="9:22">
      <c r="I2386" s="96"/>
      <c r="N2386" s="52" t="s">
        <v>2155</v>
      </c>
      <c r="R2386"/>
      <c r="S2386" t="str">
        <f t="shared" si="637"/>
        <v/>
      </c>
      <c r="T2386" s="41" t="str">
        <f>IF(ISNA(VLOOKUP(P2386,'NEW XEQM.c'!E:F,2,0)),"--","PRESENT")</f>
        <v>--</v>
      </c>
      <c r="U2386"/>
      <c r="V2386">
        <f t="shared" si="638"/>
        <v>0</v>
      </c>
    </row>
    <row r="2387" spans="9:22">
      <c r="I2387" s="96"/>
      <c r="N2387" s="52" t="s">
        <v>2155</v>
      </c>
      <c r="R2387"/>
      <c r="S2387" t="str">
        <f t="shared" si="637"/>
        <v/>
      </c>
      <c r="T2387" s="41" t="str">
        <f>IF(ISNA(VLOOKUP(P2387,'NEW XEQM.c'!E:F,2,0)),"--","PRESENT")</f>
        <v>--</v>
      </c>
      <c r="U2387"/>
      <c r="V2387">
        <f t="shared" si="638"/>
        <v>0</v>
      </c>
    </row>
    <row r="2388" spans="9:22">
      <c r="I2388" s="96"/>
      <c r="N2388" s="52" t="s">
        <v>2155</v>
      </c>
      <c r="R2388"/>
      <c r="S2388" t="str">
        <f t="shared" si="637"/>
        <v/>
      </c>
      <c r="T2388" s="41" t="str">
        <f>IF(ISNA(VLOOKUP(P2388,'NEW XEQM.c'!E:F,2,0)),"--","PRESENT")</f>
        <v>--</v>
      </c>
      <c r="U2388"/>
      <c r="V2388">
        <f t="shared" si="638"/>
        <v>0</v>
      </c>
    </row>
    <row r="2389" spans="9:22">
      <c r="I2389" s="96"/>
      <c r="N2389" s="52" t="s">
        <v>2155</v>
      </c>
      <c r="R2389"/>
      <c r="S2389" t="str">
        <f t="shared" si="637"/>
        <v/>
      </c>
      <c r="T2389" s="41" t="str">
        <f>IF(ISNA(VLOOKUP(P2389,'NEW XEQM.c'!E:F,2,0)),"--","PRESENT")</f>
        <v>--</v>
      </c>
      <c r="U2389"/>
      <c r="V2389">
        <f t="shared" si="638"/>
        <v>0</v>
      </c>
    </row>
    <row r="2390" spans="9:22">
      <c r="I2390" s="96"/>
      <c r="N2390" s="52" t="s">
        <v>2155</v>
      </c>
      <c r="R2390"/>
      <c r="S2390" t="str">
        <f t="shared" si="637"/>
        <v/>
      </c>
      <c r="T2390" s="41" t="str">
        <f>IF(ISNA(VLOOKUP(P2390,'NEW XEQM.c'!E:F,2,0)),"--","PRESENT")</f>
        <v>--</v>
      </c>
      <c r="U2390"/>
      <c r="V2390">
        <f t="shared" si="638"/>
        <v>0</v>
      </c>
    </row>
    <row r="2391" spans="9:22">
      <c r="I2391" s="96"/>
      <c r="N2391" s="52" t="s">
        <v>2155</v>
      </c>
      <c r="R2391"/>
      <c r="S2391" t="str">
        <f t="shared" si="637"/>
        <v/>
      </c>
      <c r="T2391" s="41" t="str">
        <f>IF(ISNA(VLOOKUP(P2391,'NEW XEQM.c'!E:F,2,0)),"--","PRESENT")</f>
        <v>--</v>
      </c>
      <c r="U2391"/>
      <c r="V2391">
        <f t="shared" si="638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1" operator="greaterThanOrEqual">
      <formula>$B$1838</formula>
    </cfRule>
  </conditionalFormatting>
  <conditionalFormatting sqref="J1798:J1834">
    <cfRule type="containsText" dxfId="25" priority="361" operator="containsText" text="DISABLED">
      <formula>NOT(ISERROR(SEARCH("DISABLED",J1798)))</formula>
    </cfRule>
  </conditionalFormatting>
  <conditionalFormatting sqref="J1:L1798">
    <cfRule type="containsText" dxfId="24" priority="2" operator="containsText" text="DISABLED">
      <formula>NOT(ISERROR(SEARCH("DISABLED",J1)))</formula>
    </cfRule>
  </conditionalFormatting>
  <conditionalFormatting sqref="J1:L1048576">
    <cfRule type="containsText" dxfId="23" priority="3" operator="containsText" text="ENABLED">
      <formula>NOT(ISERROR(SEARCH("ENABLED",J1)))</formula>
    </cfRule>
  </conditionalFormatting>
  <conditionalFormatting sqref="J1835:L1048576">
    <cfRule type="containsText" dxfId="22" priority="6" operator="containsText" text="DISABLED">
      <formula>NOT(ISERROR(SEARCH("DISABLED",J1835)))</formula>
    </cfRule>
  </conditionalFormatting>
  <conditionalFormatting sqref="K1799:L1834">
    <cfRule type="containsText" dxfId="21" priority="357" operator="containsText" text="DISABLED">
      <formula>NOT(ISERROR(SEARCH("DISABLED",K1799)))</formula>
    </cfRule>
  </conditionalFormatting>
  <conditionalFormatting sqref="N1:N1048576">
    <cfRule type="containsText" dxfId="20" priority="2891" operator="containsText" text="DISABLED">
      <formula>NOT(ISERROR(SEARCH("DISABLED",N1)))</formula>
    </cfRule>
    <cfRule type="containsText" dxfId="19" priority="2892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1" stopIfTrue="1">
      <formula>I246=N246</formula>
    </cfRule>
  </conditionalFormatting>
  <conditionalFormatting sqref="N2128:N2145">
    <cfRule type="expression" dxfId="17" priority="50" stopIfTrue="1">
      <formula>I2128=N2128</formula>
    </cfRule>
  </conditionalFormatting>
  <conditionalFormatting sqref="O66:P66 O91 O94 O732 O895:P895">
    <cfRule type="containsText" dxfId="16" priority="3905" operator="containsText" text="DISABLED">
      <formula>NOT(ISERROR(SEARCH("DISABLED",O66)))</formula>
    </cfRule>
    <cfRule type="containsText" dxfId="15" priority="3906" operator="containsText" text="ENABLED">
      <formula>NOT(ISERROR(SEARCH("ENABLED",O66)))</formula>
    </cfRule>
  </conditionalFormatting>
  <conditionalFormatting sqref="R2:Y2">
    <cfRule type="cellIs" dxfId="14" priority="1699" operator="greaterThan">
      <formula>0</formula>
    </cfRule>
  </conditionalFormatting>
  <conditionalFormatting sqref="R2392:Y1048576">
    <cfRule type="cellIs" dxfId="13" priority="1700" operator="greaterThan">
      <formula>0</formula>
    </cfRule>
  </conditionalFormatting>
  <conditionalFormatting sqref="W2157:Y2391">
    <cfRule type="cellIs" dxfId="12" priority="3907" operator="greaterThan">
      <formula>0</formula>
    </cfRule>
  </conditionalFormatting>
  <conditionalFormatting sqref="Z2157:Z1048576">
    <cfRule type="cellIs" dxfId="11" priority="3900" operator="greaterThan">
      <formula>0</formula>
    </cfRule>
  </conditionalFormatting>
  <conditionalFormatting sqref="AA1">
    <cfRule type="notContainsBlanks" dxfId="10" priority="3685">
      <formula>LEN(TRIM(AA1))&gt;0</formula>
    </cfRule>
  </conditionalFormatting>
  <conditionalFormatting sqref="AA2">
    <cfRule type="cellIs" dxfId="9" priority="3898" operator="greaterThan">
      <formula>0</formula>
    </cfRule>
  </conditionalFormatting>
  <conditionalFormatting sqref="AA3:AA1048576">
    <cfRule type="notContainsBlanks" dxfId="8" priority="583">
      <formula>LEN(TRIM(AA3))&gt;0</formula>
    </cfRule>
  </conditionalFormatting>
  <conditionalFormatting sqref="AB2:AC2">
    <cfRule type="notContainsBlanks" dxfId="7" priority="563">
      <formula>LEN(TRIM(AB2))&gt;0</formula>
    </cfRule>
  </conditionalFormatting>
  <conditionalFormatting sqref="AD1:AD1048576">
    <cfRule type="notContainsText" dxfId="6" priority="582" operator="notContains" text="//">
      <formula>ISERROR(SEARCH("//",AD1))</formula>
    </cfRule>
  </conditionalFormatting>
  <conditionalFormatting sqref="AD2">
    <cfRule type="cellIs" dxfId="5" priority="1702" operator="greaterThan">
      <formula>0</formula>
    </cfRule>
  </conditionalFormatting>
  <conditionalFormatting sqref="AD2157:AD1048576">
    <cfRule type="cellIs" dxfId="4" priority="1703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5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8" customFormat="1">
      <c r="A47" s="277">
        <v>44976</v>
      </c>
      <c r="B47" s="278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6" t="s">
        <v>1472</v>
      </c>
      <c r="C55" s="276"/>
      <c r="D55" s="276" t="s">
        <v>5297</v>
      </c>
    </row>
    <row r="56" spans="2:4">
      <c r="B56" s="276" t="s">
        <v>1669</v>
      </c>
      <c r="C56" s="276"/>
      <c r="D56" s="276" t="s">
        <v>5298</v>
      </c>
    </row>
    <row r="57" spans="2:4">
      <c r="B57" s="111" t="s">
        <v>2013</v>
      </c>
      <c r="D57" s="111" t="s">
        <v>5301</v>
      </c>
    </row>
    <row r="58" spans="2:4">
      <c r="B58" s="276" t="s">
        <v>2015</v>
      </c>
      <c r="C58" s="276"/>
      <c r="D58" s="276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E214" sqref="E21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5184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1746</v>
      </c>
      <c r="G2" t="s">
        <v>3677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1484</v>
      </c>
      <c r="G3" t="s">
        <v>3678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1926</v>
      </c>
      <c r="G4" t="s">
        <v>3679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1466</v>
      </c>
      <c r="G5" t="s">
        <v>3680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1439</v>
      </c>
      <c r="G6" t="s">
        <v>3681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1515</v>
      </c>
      <c r="G7" t="s">
        <v>3682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1846</v>
      </c>
      <c r="G8" t="s">
        <v>3683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1441</v>
      </c>
      <c r="G9" t="s">
        <v>3684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1731</v>
      </c>
      <c r="G10" t="s">
        <v>3685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1759</v>
      </c>
      <c r="G11" t="s">
        <v>3686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1912</v>
      </c>
      <c r="G12" t="s">
        <v>3688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1913</v>
      </c>
      <c r="G13" t="s">
        <v>3689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1940</v>
      </c>
      <c r="G14" t="s">
        <v>3690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2025</v>
      </c>
      <c r="G15" t="s">
        <v>2495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1371</v>
      </c>
      <c r="G16" t="s">
        <v>2605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1936</v>
      </c>
      <c r="G17" t="s">
        <v>2493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1370</v>
      </c>
      <c r="G18" t="s">
        <v>3691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3092</v>
      </c>
      <c r="G19" t="s">
        <v>3692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1366</v>
      </c>
      <c r="G20" t="s">
        <v>3693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1633</v>
      </c>
      <c r="G21" t="s">
        <v>3694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1621</v>
      </c>
      <c r="G22" t="s">
        <v>3695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1632</v>
      </c>
      <c r="G23" t="s">
        <v>3696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1639</v>
      </c>
      <c r="G24" t="s">
        <v>3697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1368</v>
      </c>
      <c r="G25" t="s">
        <v>3698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1445</v>
      </c>
      <c r="G26" t="s">
        <v>3699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1446</v>
      </c>
      <c r="G27" t="s">
        <v>3700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1830</v>
      </c>
      <c r="G28" t="s">
        <v>3701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1832</v>
      </c>
      <c r="G29" t="s">
        <v>3702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1864</v>
      </c>
      <c r="G30" t="s">
        <v>3703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1865</v>
      </c>
      <c r="G31" t="s">
        <v>3704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1382</v>
      </c>
      <c r="G32" t="s">
        <v>3705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1383</v>
      </c>
      <c r="G33" t="s">
        <v>2649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1384</v>
      </c>
      <c r="G34" t="s">
        <v>3706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1386</v>
      </c>
      <c r="G35" t="s">
        <v>2647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1385</v>
      </c>
      <c r="G36" t="s">
        <v>3707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1387</v>
      </c>
      <c r="G37" t="s">
        <v>2648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1546</v>
      </c>
      <c r="G38" t="s">
        <v>3710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1613</v>
      </c>
      <c r="G39" t="s">
        <v>3711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1461</v>
      </c>
      <c r="G40" t="s">
        <v>3840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1574</v>
      </c>
      <c r="G41" t="s">
        <v>3839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1580</v>
      </c>
      <c r="G42" t="s">
        <v>3712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1522</v>
      </c>
      <c r="G43" t="s">
        <v>3713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979</v>
      </c>
      <c r="G44" t="s">
        <v>3714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423</v>
      </c>
      <c r="G45" t="s">
        <v>3675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421</v>
      </c>
      <c r="G46" t="s">
        <v>3715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425</v>
      </c>
      <c r="G47" t="s">
        <v>2509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427</v>
      </c>
      <c r="G48" t="s">
        <v>3760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1572</v>
      </c>
      <c r="G49" t="s">
        <v>3716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1893</v>
      </c>
      <c r="G50" t="s">
        <v>5119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1660</v>
      </c>
      <c r="G51" t="s">
        <v>3717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1650</v>
      </c>
      <c r="G52" t="s">
        <v>3718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1655</v>
      </c>
      <c r="G53" t="s">
        <v>3719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2032</v>
      </c>
      <c r="G54" t="s">
        <v>2497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1708</v>
      </c>
      <c r="G55" t="s">
        <v>3720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3093</v>
      </c>
      <c r="G56" t="s">
        <v>3722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2544</v>
      </c>
      <c r="G62" t="s">
        <v>2560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2547</v>
      </c>
      <c r="G63" t="s">
        <v>2563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2548</v>
      </c>
      <c r="G64" t="s">
        <v>2562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1411</v>
      </c>
      <c r="G65" t="s">
        <v>3727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1999</v>
      </c>
      <c r="G66" t="s">
        <v>5121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988</v>
      </c>
      <c r="G67" t="s">
        <v>2501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1717</v>
      </c>
      <c r="G68" t="s">
        <v>5124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1990</v>
      </c>
      <c r="G69" t="s">
        <v>5125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1995</v>
      </c>
      <c r="G70" t="s">
        <v>5126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2055</v>
      </c>
      <c r="G71" t="s">
        <v>5127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2056</v>
      </c>
      <c r="G72" t="s">
        <v>5128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980</v>
      </c>
      <c r="G73" t="s">
        <v>2650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981</v>
      </c>
      <c r="G74" t="s">
        <v>3718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982</v>
      </c>
      <c r="G75" t="s">
        <v>3719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987</v>
      </c>
      <c r="G76" t="s">
        <v>5129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3816</v>
      </c>
      <c r="G77" t="s">
        <v>5130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1374</v>
      </c>
      <c r="G78" t="s">
        <v>2497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1378</v>
      </c>
      <c r="G79" t="s">
        <v>5131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1396</v>
      </c>
      <c r="G80" t="s">
        <v>5132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1415</v>
      </c>
      <c r="G81" t="s">
        <v>5133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1438</v>
      </c>
      <c r="G82" t="s">
        <v>5134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1440</v>
      </c>
      <c r="G83" t="s">
        <v>5135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1463</v>
      </c>
      <c r="G84" t="s">
        <v>5136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1482</v>
      </c>
      <c r="G85" t="s">
        <v>5137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1501</v>
      </c>
      <c r="G86" t="s">
        <v>5138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1514</v>
      </c>
      <c r="G87" t="s">
        <v>5139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1517</v>
      </c>
      <c r="G88" t="s">
        <v>5140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1547</v>
      </c>
      <c r="G89" t="s">
        <v>5141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1548</v>
      </c>
      <c r="G90" t="s">
        <v>3825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1573</v>
      </c>
      <c r="G91" t="s">
        <v>5142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1575</v>
      </c>
      <c r="G92" t="s">
        <v>5143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1587</v>
      </c>
      <c r="G93" t="s">
        <v>5144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1588</v>
      </c>
      <c r="G94" t="s">
        <v>5145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1591</v>
      </c>
      <c r="G95" t="s">
        <v>5146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1592</v>
      </c>
      <c r="G96" t="s">
        <v>5147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1831</v>
      </c>
      <c r="G97" t="s">
        <v>3728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1669</v>
      </c>
      <c r="G98" t="s">
        <v>5151</v>
      </c>
      <c r="H98" s="233" t="str">
        <f t="shared" si="1"/>
        <v xml:space="preserve">              {ITM_MULPI,                     "MULPI"},</v>
      </c>
    </row>
    <row r="99" spans="2:8">
      <c r="C99" s="231" t="s">
        <v>1858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2655</v>
      </c>
      <c r="G100" t="s">
        <v>5152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1735</v>
      </c>
      <c r="G101" t="s">
        <v>5153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1755</v>
      </c>
      <c r="G102" t="s">
        <v>5154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1757</v>
      </c>
      <c r="G103" t="s">
        <v>5155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1761</v>
      </c>
      <c r="G104" t="s">
        <v>5156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1771</v>
      </c>
      <c r="G105" t="s">
        <v>3729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1777</v>
      </c>
      <c r="G106" t="s">
        <v>3730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1502</v>
      </c>
      <c r="G107" t="s">
        <v>3731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1809</v>
      </c>
      <c r="G108" t="s">
        <v>5157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1848</v>
      </c>
      <c r="G109" t="s">
        <v>5160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1849</v>
      </c>
      <c r="G110" t="s">
        <v>5161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1622</v>
      </c>
      <c r="G111" t="s">
        <v>3732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1868</v>
      </c>
      <c r="G112" t="s">
        <v>5162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2008</v>
      </c>
      <c r="G113" t="s">
        <v>5166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2017</v>
      </c>
      <c r="G114" t="s">
        <v>5167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3296</v>
      </c>
      <c r="G115" t="s">
        <v>5168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990</v>
      </c>
      <c r="G116" t="s">
        <v>2591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3298</v>
      </c>
      <c r="G117" t="s">
        <v>3815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4134</v>
      </c>
      <c r="G118" t="s">
        <v>3719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2141</v>
      </c>
      <c r="G119" t="s">
        <v>5169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2263</v>
      </c>
      <c r="G120" t="s">
        <v>5170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2264</v>
      </c>
      <c r="G121" t="s">
        <v>5171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2513</v>
      </c>
      <c r="G122" t="s">
        <v>5172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2514</v>
      </c>
      <c r="G123" t="s">
        <v>5173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2106</v>
      </c>
      <c r="G124" t="s">
        <v>5174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2490</v>
      </c>
      <c r="G125" t="s">
        <v>3733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2489</v>
      </c>
      <c r="G126" t="s">
        <v>3734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3660</v>
      </c>
      <c r="G127" t="s">
        <v>3661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3663</v>
      </c>
      <c r="G128" t="s">
        <v>3664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2221</v>
      </c>
      <c r="G129" t="s">
        <v>5176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4489</v>
      </c>
      <c r="G130" t="s">
        <v>5177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1742</v>
      </c>
      <c r="G131" t="s">
        <v>5178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1774</v>
      </c>
      <c r="G132" t="s">
        <v>5179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2669</v>
      </c>
      <c r="G133" t="s">
        <v>3833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2670</v>
      </c>
      <c r="G134" t="s">
        <v>3834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3299</v>
      </c>
      <c r="G135" t="s">
        <v>3835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2678</v>
      </c>
      <c r="G136" t="s">
        <v>3836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3832</v>
      </c>
      <c r="G137" t="s">
        <v>5180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4762</v>
      </c>
      <c r="G138" t="s">
        <v>5181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4491</v>
      </c>
      <c r="G139" t="s">
        <v>5182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4352</v>
      </c>
      <c r="G140" t="s">
        <v>5183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1423</v>
      </c>
      <c r="G141" t="s">
        <v>3708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1521</v>
      </c>
      <c r="G142" t="s">
        <v>3709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1921</v>
      </c>
      <c r="G143" t="s">
        <v>3721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1785</v>
      </c>
      <c r="G144" t="s">
        <v>5120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1812</v>
      </c>
      <c r="G145" t="s">
        <v>5122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1813</v>
      </c>
      <c r="G146" t="s">
        <v>5123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3886</v>
      </c>
      <c r="G147" t="s">
        <v>5148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1623</v>
      </c>
      <c r="G148" t="s">
        <v>5149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1624</v>
      </c>
      <c r="G149" t="s">
        <v>5150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1815</v>
      </c>
      <c r="G150" t="s">
        <v>5158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1828</v>
      </c>
      <c r="G151" t="s">
        <v>5159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2092</v>
      </c>
      <c r="G152" t="s">
        <v>5163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1964</v>
      </c>
      <c r="G153" t="s">
        <v>3828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1965</v>
      </c>
      <c r="G154" t="s">
        <v>5164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2001</v>
      </c>
      <c r="G155" t="s">
        <v>5165</v>
      </c>
      <c r="H155" s="233" t="str">
        <f t="shared" si="3"/>
        <v xml:space="preserve">              {ITM_RANI,                      "RANI#"},</v>
      </c>
    </row>
    <row r="156" spans="2:8">
      <c r="C156" s="231" t="s">
        <v>3286</v>
      </c>
      <c r="D156" s="231" t="s">
        <v>5188</v>
      </c>
      <c r="E156" t="s">
        <v>3286</v>
      </c>
      <c r="G156" t="s">
        <v>5188</v>
      </c>
      <c r="H156" s="233" t="str">
        <f t="shared" si="3"/>
        <v xml:space="preserve">              {ITM_STDDEV,                    "STDDEV"},</v>
      </c>
    </row>
    <row r="157" spans="2:8">
      <c r="C157" s="231" t="s">
        <v>4396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4397</v>
      </c>
      <c r="D158" s="231" t="str">
        <f t="shared" si="4"/>
        <v>ITM_cn</v>
      </c>
      <c r="E158" t="s">
        <v>4397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4398</v>
      </c>
      <c r="D159" s="231" t="str">
        <f t="shared" si="4"/>
        <v>ITM_dn</v>
      </c>
      <c r="E159" t="s">
        <v>4398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2033</v>
      </c>
      <c r="D160" s="231" t="s">
        <v>5189</v>
      </c>
      <c r="E160" t="s">
        <v>2033</v>
      </c>
      <c r="G160" t="s">
        <v>5189</v>
      </c>
      <c r="H160" s="233" t="str">
        <f t="shared" si="3"/>
        <v xml:space="preserve">              {ITM_PARALLEL,                  "||"},</v>
      </c>
    </row>
    <row r="161" spans="2:8">
      <c r="C161" s="231" t="s">
        <v>2044</v>
      </c>
      <c r="D161" s="231" t="s">
        <v>5190</v>
      </c>
      <c r="E161" t="s">
        <v>2044</v>
      </c>
      <c r="G161" t="s">
        <v>5190</v>
      </c>
      <c r="H161" s="233" t="str">
        <f t="shared" si="3"/>
        <v xml:space="preserve">              {ITM_PRINTERSTK,                "PRN"},</v>
      </c>
    </row>
    <row r="162" spans="2:8">
      <c r="C162" s="231" t="s">
        <v>2117</v>
      </c>
      <c r="D162" s="231" t="s">
        <v>5175</v>
      </c>
      <c r="E162" t="s">
        <v>2117</v>
      </c>
      <c r="G162" t="s">
        <v>5175</v>
      </c>
      <c r="H162" s="233" t="str">
        <f t="shared" si="3"/>
        <v xml:space="preserve">              {ITM_UNIT,                      "UNIT"},</v>
      </c>
    </row>
    <row r="163" spans="2:8">
      <c r="C163" s="231" t="s">
        <v>2117</v>
      </c>
      <c r="D163" s="231" t="s">
        <v>5175</v>
      </c>
      <c r="E163" t="s">
        <v>1684</v>
      </c>
      <c r="G163" t="s">
        <v>5225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979</v>
      </c>
      <c r="G167" t="s">
        <v>5191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423</v>
      </c>
      <c r="G168" t="s">
        <v>3719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425</v>
      </c>
      <c r="G169" t="s">
        <v>5192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427</v>
      </c>
      <c r="G170" t="s">
        <v>5193</v>
      </c>
      <c r="H170" s="233" t="str">
        <f t="shared" si="7"/>
        <v xml:space="preserve">              {ITM_DIV,                       "DIV"},</v>
      </c>
    </row>
    <row r="174" spans="2:8">
      <c r="E174" s="231" t="s">
        <v>1544</v>
      </c>
      <c r="G174" s="231" t="s">
        <v>5499</v>
      </c>
      <c r="H174" s="233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31" t="s">
        <v>1768</v>
      </c>
      <c r="G175" s="231" t="s">
        <v>5500</v>
      </c>
      <c r="H175" s="233" t="str">
        <f t="shared" si="8"/>
        <v xml:space="preserve">              {ITM_RDXCOM,                    "RDXCOM"},</v>
      </c>
    </row>
    <row r="176" spans="2:8">
      <c r="E176" s="231" t="s">
        <v>1769</v>
      </c>
      <c r="G176" s="231" t="s">
        <v>5501</v>
      </c>
      <c r="H176" s="233" t="str">
        <f t="shared" si="8"/>
        <v xml:space="preserve">              {ITM_RDXPER,                    "RDXPER"},</v>
      </c>
    </row>
    <row r="177" spans="3:8">
      <c r="E177" s="231" t="s">
        <v>2380</v>
      </c>
      <c r="G177" s="231" t="s">
        <v>5502</v>
      </c>
      <c r="H177" s="233" t="str">
        <f t="shared" si="8"/>
        <v xml:space="preserve">              {ITM_MULTCR,                    "MULTCR "},</v>
      </c>
    </row>
    <row r="178" spans="3:8">
      <c r="E178" s="231" t="s">
        <v>2383</v>
      </c>
      <c r="G178" s="231" t="s">
        <v>5503</v>
      </c>
      <c r="H178" s="233" t="str">
        <f t="shared" si="8"/>
        <v xml:space="preserve">              {ITM_MULTDOT,                   "MULTDOT"},</v>
      </c>
    </row>
    <row r="179" spans="3:8">
      <c r="E179" s="231" t="s">
        <v>1474</v>
      </c>
      <c r="G179" s="231" t="s">
        <v>5504</v>
      </c>
      <c r="H179" s="233" t="str">
        <f t="shared" si="8"/>
        <v xml:space="preserve">              {ITM_DMY,                       "DMY"},</v>
      </c>
    </row>
    <row r="180" spans="3:8">
      <c r="E180" s="231" t="s">
        <v>1942</v>
      </c>
      <c r="G180" s="231" t="s">
        <v>5505</v>
      </c>
      <c r="H180" s="233" t="str">
        <f t="shared" si="8"/>
        <v xml:space="preserve">              {ITM_YMD,                       "YMD"},</v>
      </c>
    </row>
    <row r="181" spans="3:8">
      <c r="E181" s="231" t="s">
        <v>1677</v>
      </c>
      <c r="G181" s="231" t="s">
        <v>5506</v>
      </c>
      <c r="H181" s="233" t="str">
        <f t="shared" si="8"/>
        <v xml:space="preserve">              {ITM_MDY,                       "MDY"},</v>
      </c>
    </row>
    <row r="182" spans="3:8">
      <c r="C182" s="297" t="s">
        <v>5546</v>
      </c>
      <c r="E182" s="297" t="s">
        <v>2119</v>
      </c>
      <c r="F182" s="298"/>
      <c r="G182" s="297" t="s">
        <v>5507</v>
      </c>
      <c r="H182" s="299" t="str">
        <f t="shared" si="8"/>
        <v xml:space="preserve">              {ITM_CB_CPXRES,                 "CPXRES"},</v>
      </c>
    </row>
    <row r="183" spans="3:8">
      <c r="C183" s="297" t="s">
        <v>5546</v>
      </c>
      <c r="E183" s="297" t="s">
        <v>2413</v>
      </c>
      <c r="F183" s="298"/>
      <c r="G183" s="297" t="s">
        <v>5508</v>
      </c>
      <c r="H183" s="299" t="str">
        <f t="shared" si="8"/>
        <v xml:space="preserve">              {ITM_CB_SPCRES,                 "SPCRES"},</v>
      </c>
    </row>
    <row r="184" spans="3:8">
      <c r="E184" s="231" t="s">
        <v>2386</v>
      </c>
      <c r="G184" s="231" t="s">
        <v>5509</v>
      </c>
      <c r="H184" s="233" t="str">
        <f t="shared" si="8"/>
        <v xml:space="preserve">              {ITM_SSIZE4,                    "SSIZE4"},</v>
      </c>
    </row>
    <row r="185" spans="3:8">
      <c r="E185" s="231" t="s">
        <v>2388</v>
      </c>
      <c r="G185" s="231" t="s">
        <v>5510</v>
      </c>
      <c r="H185" s="233" t="str">
        <f t="shared" si="8"/>
        <v xml:space="preserve">              {ITM_SSIZE8,                    "SSIZE8"},</v>
      </c>
    </row>
    <row r="186" spans="3:8">
      <c r="E186" s="231" t="s">
        <v>2377</v>
      </c>
      <c r="G186" s="231" t="s">
        <v>5511</v>
      </c>
      <c r="H186" s="233" t="str">
        <f t="shared" si="8"/>
        <v xml:space="preserve">              {ITM_CPXI,                      "CPXI"},</v>
      </c>
    </row>
    <row r="187" spans="3:8">
      <c r="E187" s="231" t="s">
        <v>2378</v>
      </c>
      <c r="G187" s="231" t="s">
        <v>5512</v>
      </c>
      <c r="H187" s="233" t="str">
        <f t="shared" si="8"/>
        <v xml:space="preserve">              {ITM_CPXJ,                      "CPXJ"},</v>
      </c>
    </row>
    <row r="188" spans="3:8">
      <c r="E188" s="231" t="s">
        <v>1430</v>
      </c>
      <c r="G188" s="231" t="s">
        <v>5513</v>
      </c>
      <c r="H188" s="233" t="str">
        <f t="shared" si="8"/>
        <v xml:space="preserve">              {ITM_CLK12,                     "CLK12"},</v>
      </c>
    </row>
    <row r="189" spans="3:8">
      <c r="E189" s="231" t="s">
        <v>1431</v>
      </c>
      <c r="G189" s="231" t="s">
        <v>5514</v>
      </c>
      <c r="H189" s="233" t="str">
        <f t="shared" si="8"/>
        <v xml:space="preserve">              {ITM_CLK24,                     "CLK24"},</v>
      </c>
    </row>
    <row r="190" spans="3:8">
      <c r="E190" s="231" t="s">
        <v>2407</v>
      </c>
      <c r="G190" s="231" t="s">
        <v>5515</v>
      </c>
      <c r="H190" s="233" t="str">
        <f t="shared" si="8"/>
        <v xml:space="preserve">              {ITM_SCIOVR,                    "SCIOVR"},</v>
      </c>
    </row>
    <row r="191" spans="3:8">
      <c r="E191" s="231" t="s">
        <v>2408</v>
      </c>
      <c r="G191" s="231" t="s">
        <v>5516</v>
      </c>
      <c r="H191" s="233" t="str">
        <f t="shared" si="8"/>
        <v xml:space="preserve">              {ITM_ENGOVR,                    "ENGOVR"},</v>
      </c>
    </row>
    <row r="192" spans="3:8">
      <c r="E192" s="231" t="s">
        <v>5068</v>
      </c>
      <c r="G192" s="231" t="s">
        <v>5517</v>
      </c>
      <c r="H192" s="233" t="str">
        <f t="shared" si="8"/>
        <v xml:space="preserve">              {ITM_F1234,                     "F1234"},</v>
      </c>
    </row>
    <row r="193" spans="5:8">
      <c r="E193" s="231" t="s">
        <v>5069</v>
      </c>
      <c r="G193" s="231" t="s">
        <v>5518</v>
      </c>
      <c r="H193" s="233" t="str">
        <f t="shared" si="8"/>
        <v xml:space="preserve">              {ITM_M1234,                     "M1234"},</v>
      </c>
    </row>
    <row r="194" spans="5:8">
      <c r="E194" s="231" t="s">
        <v>5070</v>
      </c>
      <c r="G194" s="231" t="s">
        <v>5519</v>
      </c>
      <c r="H194" s="233" t="str">
        <f t="shared" si="8"/>
        <v xml:space="preserve">              {ITM_F14,                       "F14"},</v>
      </c>
    </row>
    <row r="195" spans="5:8">
      <c r="E195" s="231" t="s">
        <v>5071</v>
      </c>
      <c r="G195" s="231" t="s">
        <v>5520</v>
      </c>
      <c r="H195" s="233" t="str">
        <f t="shared" si="8"/>
        <v xml:space="preserve">              {ITM_M14,                       "M14"},</v>
      </c>
    </row>
    <row r="196" spans="5:8">
      <c r="E196" s="231" t="s">
        <v>5072</v>
      </c>
      <c r="G196" s="231" t="s">
        <v>5521</v>
      </c>
      <c r="H196" s="233" t="str">
        <f t="shared" si="8"/>
        <v xml:space="preserve">              {ITM_F124,                      "F124"},</v>
      </c>
    </row>
    <row r="197" spans="5:8">
      <c r="E197" s="231" t="s">
        <v>1424</v>
      </c>
      <c r="G197" s="231" t="s">
        <v>5522</v>
      </c>
      <c r="H197" s="233" t="str">
        <f t="shared" si="8"/>
        <v xml:space="preserve">              {ITM_CF,                        "CF"},</v>
      </c>
    </row>
    <row r="198" spans="5:8">
      <c r="E198" s="231" t="s">
        <v>1826</v>
      </c>
      <c r="G198" s="231" t="s">
        <v>5523</v>
      </c>
      <c r="H198" s="233" t="str">
        <f t="shared" si="8"/>
        <v xml:space="preserve">              {ITM_SF,                        "SF"},</v>
      </c>
    </row>
    <row r="199" spans="5:8">
      <c r="E199" s="263" t="s">
        <v>2149</v>
      </c>
      <c r="G199" s="231" t="s">
        <v>5524</v>
      </c>
      <c r="H199" s="233" t="str">
        <f t="shared" si="8"/>
        <v xml:space="preserve">              {ITM_FG_LINE,                   "FGLINE"},</v>
      </c>
    </row>
    <row r="200" spans="5:8">
      <c r="E200" s="263" t="s">
        <v>5049</v>
      </c>
      <c r="G200" s="231" t="s">
        <v>5525</v>
      </c>
      <c r="H200" s="233" t="str">
        <f t="shared" si="8"/>
        <v xml:space="preserve">              {ITM_BASE_SCREEN,               "BASESCR"},</v>
      </c>
    </row>
    <row r="201" spans="5:8">
      <c r="E201" s="263" t="s">
        <v>2152</v>
      </c>
      <c r="G201" s="231" t="s">
        <v>5526</v>
      </c>
      <c r="H201" s="233" t="str">
        <f t="shared" si="8"/>
        <v xml:space="preserve">              {ITM_G_DOUBLETAP,               "G2TP"},</v>
      </c>
    </row>
    <row r="202" spans="5:8">
      <c r="E202" s="263" t="s">
        <v>2103</v>
      </c>
      <c r="G202" s="231" t="s">
        <v>5527</v>
      </c>
      <c r="H202" s="233" t="str">
        <f t="shared" si="8"/>
        <v xml:space="preserve">              {ITM_HOMEx3,                    "HOMEX3"},</v>
      </c>
    </row>
    <row r="203" spans="5:8">
      <c r="E203" s="263" t="s">
        <v>2104</v>
      </c>
      <c r="G203" s="231" t="s">
        <v>5528</v>
      </c>
      <c r="H203" s="233" t="str">
        <f t="shared" si="8"/>
        <v xml:space="preserve">              {ITM_SHTIM,                     "SHIFTT"},</v>
      </c>
    </row>
    <row r="204" spans="5:8">
      <c r="E204" s="263" t="s">
        <v>4504</v>
      </c>
      <c r="G204" s="231" t="s">
        <v>5529</v>
      </c>
      <c r="H204" s="233" t="str">
        <f t="shared" si="8"/>
        <v xml:space="preserve">              {ITM_EXFRAC,                    "EXFRAC"},</v>
      </c>
    </row>
    <row r="205" spans="5:8">
      <c r="E205" s="263" t="s">
        <v>2124</v>
      </c>
      <c r="G205" s="231" t="s">
        <v>5530</v>
      </c>
      <c r="H205" s="233" t="str">
        <f t="shared" si="8"/>
        <v xml:space="preserve">              {ITM_BASE_HOME,                 "BASEHOM"},</v>
      </c>
    </row>
    <row r="206" spans="5:8">
      <c r="E206" s="263" t="s">
        <v>2428</v>
      </c>
      <c r="G206" s="231" t="s">
        <v>5531</v>
      </c>
      <c r="H206" s="233" t="str">
        <f t="shared" si="8"/>
        <v xml:space="preserve">              {ITM_LARGELI,                   "LARGELI"},</v>
      </c>
    </row>
    <row r="207" spans="5:8">
      <c r="E207" s="231"/>
      <c r="G207" s="231"/>
      <c r="H207" s="233"/>
    </row>
    <row r="208" spans="5:8">
      <c r="E208" s="263" t="s">
        <v>5536</v>
      </c>
      <c r="G208" s="231" t="s">
        <v>5532</v>
      </c>
      <c r="H208" s="233" t="str">
        <f t="shared" si="8"/>
        <v xml:space="preserve">              {ITM_CPXRES1,                   "CPXRES1"},</v>
      </c>
    </row>
    <row r="209" spans="3:8">
      <c r="E209" s="263" t="s">
        <v>5537</v>
      </c>
      <c r="G209" s="231" t="s">
        <v>5533</v>
      </c>
      <c r="H209" s="233" t="str">
        <f t="shared" si="8"/>
        <v xml:space="preserve">              {ITM_SPCRES1,                   "SPCRES1"},</v>
      </c>
    </row>
    <row r="210" spans="3:8">
      <c r="E210" s="263" t="s">
        <v>5538</v>
      </c>
      <c r="G210" s="231" t="s">
        <v>5534</v>
      </c>
      <c r="H210" s="233" t="str">
        <f t="shared" si="8"/>
        <v xml:space="preserve">              {ITM_CPXRES0,                   "CPXRES0"},</v>
      </c>
    </row>
    <row r="211" spans="3:8">
      <c r="E211" s="263" t="s">
        <v>5539</v>
      </c>
      <c r="G211" s="231" t="s">
        <v>5535</v>
      </c>
      <c r="H211" s="233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3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3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3" t="str">
        <f t="shared" si="8"/>
        <v xml:space="preserve">              {ITM_FGLNFUL,                   "FGFUL"},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lightspeed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charge.elem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gfact.elec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acc.earth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mpermb.vac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r.golden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inf.minus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inf.plus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ITM_SETDFLT</v>
      </c>
      <c r="E421" s="23" t="str">
        <f>CHAR(34)&amp;VLOOKUP(C421,SOURCE!$V$3:$AC$2892,6,0)&amp;CHAR(34)</f>
        <v>"SETDFLT"</v>
      </c>
      <c r="F421" s="20" t="str">
        <f>VLOOKUP(C421,SOURCE!$V$3:$AD$2892,9,0)&amp;"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VLOOKUP(C421,SOURCE!V$6:AB$10071,7,0)</f>
        <v>1596</v>
      </c>
      <c r="J421" s="25" t="str">
        <f>VLOOKUP(C421,SOURCE!V$6:AB$10071,6,0)</f>
        <v>SETDFLT</v>
      </c>
      <c r="K421" s="26" t="str">
        <f t="shared" si="7"/>
        <v>DFLT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ITM_SETTIM</v>
      </c>
      <c r="E422" s="23" t="str">
        <f>CHAR(34)&amp;VLOOKUP(C422,SOURCE!$V$3:$AC$2892,6,0)&amp;CHAR(34)</f>
        <v>"SETTIM"</v>
      </c>
      <c r="F422" s="20" t="str">
        <f>VLOOKUP(C422,SOURCE!$V$3:$AD$2892,9,0)&amp;"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VLOOKUP(C422,SOURCE!V$6:AB$10071,7,0)</f>
        <v>1597</v>
      </c>
      <c r="J422" s="25" t="str">
        <f>VLOOKUP(C422,SOURCE!V$6:AB$10071,6,0)</f>
        <v>SETTIM</v>
      </c>
      <c r="K422" s="26" t="str">
        <f t="shared" si="7"/>
        <v>SETTIM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ITM_SETUK</v>
      </c>
      <c r="E423" s="23" t="str">
        <f>CHAR(34)&amp;VLOOKUP(C423,SOURCE!$V$3:$AC$2892,6,0)&amp;CHAR(34)</f>
        <v>"SETUK"</v>
      </c>
      <c r="F423" s="20" t="str">
        <f>VLOOKUP(C423,SOURCE!$V$3:$AD$2892,9,0)&amp;"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VLOOKUP(C423,SOURCE!V$6:AB$10071,7,0)</f>
        <v>1598</v>
      </c>
      <c r="J423" s="25" t="str">
        <f>VLOOKUP(C423,SOURCE!V$6:AB$10071,6,0)</f>
        <v>SETUK</v>
      </c>
      <c r="K423" s="26" t="str">
        <f t="shared" si="7"/>
        <v>UK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ITM_SETUSA</v>
      </c>
      <c r="E424" s="23" t="str">
        <f>CHAR(34)&amp;VLOOKUP(C424,SOURCE!$V$3:$AC$2892,6,0)&amp;CHAR(34)</f>
        <v>"SETUSA"</v>
      </c>
      <c r="F424" s="20" t="str">
        <f>VLOOKUP(C424,SOURCE!$V$3:$AD$2892,9,0)&amp;"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VLOOKUP(C424,SOURCE!V$6:AB$10071,7,0)</f>
        <v>1599</v>
      </c>
      <c r="J424" s="25" t="str">
        <f>VLOOKUP(C424,SOURCE!V$6:AB$10071,6,0)</f>
        <v>SETUSA</v>
      </c>
      <c r="K424" s="26" t="str">
        <f t="shared" si="7"/>
        <v>USA</v>
      </c>
      <c r="L424" s="35" t="str">
        <f>VLOOKUP(C424,SOURCE!V$6:AB$10071,2,0)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</v>
      </c>
      <c r="E425" s="23" t="str">
        <f>CHAR(34)&amp;VLOOKUP(C425,SOURCE!$V$3:$AC$2892,6,0)&amp;CHAR(34)</f>
        <v>"SIGN"</v>
      </c>
      <c r="F425" s="20" t="str">
        <f>VLOOKUP(C425,SOURCE!$V$3:$AD$2892,9,0)&amp;"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VLOOKUP(C425,SOURCE!V$6:AB$10071,7,0)</f>
        <v>1600</v>
      </c>
      <c r="J425" s="25" t="str">
        <f>VLOOKUP(C425,SOURCE!V$6:AB$10071,6,0)</f>
        <v>SIGN</v>
      </c>
      <c r="K425" s="26" t="str">
        <f t="shared" si="7"/>
        <v>sign</v>
      </c>
      <c r="L425" s="35" t="str">
        <f>VLOOKUP(C425,SOURCE!V$6:AB$10071,2,0)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ITM_SIGNMT</v>
      </c>
      <c r="E426" s="23" t="str">
        <f>CHAR(34)&amp;VLOOKUP(C426,SOURCE!$V$3:$AC$2892,6,0)&amp;CHAR(34)</f>
        <v>"SIGNMT"</v>
      </c>
      <c r="F426" s="20" t="str">
        <f>VLOOKUP(C426,SOURCE!$V$3:$AD$2892,9,0)&amp;"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VLOOKUP(C426,SOURCE!V$6:AB$10071,7,0)</f>
        <v>1601</v>
      </c>
      <c r="J426" s="25" t="str">
        <f>VLOOKUP(C426,SOURCE!V$6:AB$10071,6,0)</f>
        <v>SIGNMT</v>
      </c>
      <c r="K426" s="26" t="str">
        <f t="shared" si="7"/>
        <v>SIGNMT</v>
      </c>
      <c r="L426" s="35" t="str">
        <f>VLOOKUP(C426,SOURCE!V$6:AB$10071,2,0)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ITM_SIM_EQ</v>
      </c>
      <c r="E427" s="23" t="str">
        <f>CHAR(34)&amp;VLOOKUP(C427,SOURCE!$V$3:$AC$2892,6,0)&amp;CHAR(34)</f>
        <v>"SIM_EQ"</v>
      </c>
      <c r="F427" s="20" t="str">
        <f>VLOOKUP(C427,SOURCE!$V$3:$AD$2892,9,0)&amp;"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VLOOKUP(C427,SOURCE!V$6:AB$10071,7,0)</f>
        <v>1602</v>
      </c>
      <c r="J427" s="25" t="str">
        <f>VLOOKUP(C427,SOURCE!V$6:AB$10071,6,0)</f>
        <v>SIM_EQ</v>
      </c>
      <c r="K427" s="26" t="str">
        <f t="shared" si="7"/>
        <v>SIMEQ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ITM_SKIP</v>
      </c>
      <c r="E428" s="23" t="str">
        <f>CHAR(34)&amp;VLOOKUP(C428,SOURCE!$V$3:$AC$2892,6,0)&amp;CHAR(34)</f>
        <v>"SKIP"</v>
      </c>
      <c r="F428" s="20" t="str">
        <f>VLOOKUP(C428,SOURCE!$V$3:$AD$2892,9,0)&amp;"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VLOOKUP(C428,SOURCE!V$6:AB$10071,7,0)</f>
        <v>1603</v>
      </c>
      <c r="J428" s="25" t="str">
        <f>VLOOKUP(C428,SOURCE!V$6:AB$10071,6,0)</f>
        <v>SKIP</v>
      </c>
      <c r="K428" s="26" t="str">
        <f t="shared" si="7"/>
        <v>SKIP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ITM_SLVQ</v>
      </c>
      <c r="E429" s="23" t="str">
        <f>CHAR(34)&amp;VLOOKUP(C429,SOURCE!$V$3:$AC$2892,6,0)&amp;CHAR(34)</f>
        <v>"SLVQ"</v>
      </c>
      <c r="F429" s="20" t="str">
        <f>VLOOKUP(C429,SOURCE!$V$3:$AD$2892,9,0)&amp;"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VLOOKUP(C429,SOURCE!V$6:AB$10071,7,0)</f>
        <v>1604</v>
      </c>
      <c r="J429" s="25" t="str">
        <f>VLOOKUP(C429,SOURCE!V$6:AB$10071,6,0)</f>
        <v>SLVQ</v>
      </c>
      <c r="K429" s="26" t="str">
        <f t="shared" si="7"/>
        <v>SLVQ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ITM_SM</v>
      </c>
      <c r="E430" s="23" t="str">
        <f>CHAR(34)&amp;VLOOKUP(C430,SOURCE!$V$3:$AC$2892,6,0)&amp;CHAR(34)</f>
        <v>"SM"</v>
      </c>
      <c r="F430" s="20" t="str">
        <f>VLOOKUP(C430,SOURCE!$V$3:$AD$2892,9,0)&amp;"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VLOOKUP(C430,SOURCE!V$6:AB$10071,7,0)</f>
        <v>1605</v>
      </c>
      <c r="J430" s="25" t="str">
        <f>VLOOKUP(C430,SOURCE!V$6:AB$10071,6,0)</f>
        <v>SM</v>
      </c>
      <c r="K430" s="26" t="str">
        <f t="shared" si="7"/>
        <v>sm</v>
      </c>
      <c r="L430" s="35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ITM_ISM</v>
      </c>
      <c r="E431" s="23" t="str">
        <f>CHAR(34)&amp;VLOOKUP(C431,SOURCE!$V$3:$AC$2892,6,0)&amp;CHAR(34)</f>
        <v>"ISM?"</v>
      </c>
      <c r="F431" s="20" t="str">
        <f>VLOOKUP(C431,SOURCE!$V$3:$AD$2892,9,0)&amp;"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VLOOKUP(C431,SOURCE!V$6:AB$10071,7,0)</f>
        <v>1606</v>
      </c>
      <c r="J431" s="25" t="str">
        <f>VLOOKUP(C431,SOURCE!V$6:AB$10071,6,0)</f>
        <v>ISM?</v>
      </c>
      <c r="K431" s="26" t="str">
        <f t="shared" si="7"/>
        <v>ISM?</v>
      </c>
      <c r="L431" s="35" t="str">
        <f>VLOOKUP(C431,SOURCE!V$6:AB$10071,2,0)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ITM_SMW</v>
      </c>
      <c r="E432" s="23" t="str">
        <f>CHAR(34)&amp;VLOOKUP(C432,SOURCE!$V$3:$AC$2892,6,0)&amp;CHAR(34)</f>
        <v>"SMW"</v>
      </c>
      <c r="F432" s="20" t="str">
        <f>VLOOKUP(C432,SOURCE!$V$3:$AD$2892,9,0)&amp;"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VLOOKUP(C432,SOURCE!V$6:AB$10071,7,0)</f>
        <v>1607</v>
      </c>
      <c r="J432" s="25" t="str">
        <f>VLOOKUP(C432,SOURCE!V$6:AB$10071,6,0)</f>
        <v>SMW</v>
      </c>
      <c r="K432" s="26" t="str">
        <f t="shared" si="7"/>
        <v>smw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ITM_SOLVE</v>
      </c>
      <c r="E433" s="23" t="str">
        <f>CHAR(34)&amp;VLOOKUP(C433,SOURCE!$V$3:$AC$2892,6,0)&amp;CHAR(34)</f>
        <v>"SOLVE"</v>
      </c>
      <c r="F433" s="20" t="str">
        <f>VLOOKUP(C433,SOURCE!$V$3:$AD$2892,9,0)&amp;"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VLOOKUP(C433,SOURCE!V$6:AB$10071,7,0)</f>
        <v>1608</v>
      </c>
      <c r="J433" s="25" t="str">
        <f>VLOOKUP(C433,SOURCE!V$6:AB$10071,6,0)</f>
        <v>SOLVE</v>
      </c>
      <c r="K433" s="26" t="str">
        <f t="shared" si="7"/>
        <v>SOLVE</v>
      </c>
      <c r="L433" s="35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ITM_SSIZE</v>
      </c>
      <c r="E434" s="23" t="str">
        <f>CHAR(34)&amp;VLOOKUP(C434,SOURCE!$V$3:$AC$2892,6,0)&amp;CHAR(34)</f>
        <v>"SSIZE?"</v>
      </c>
      <c r="F434" s="20" t="str">
        <f>VLOOKUP(C434,SOURCE!$V$3:$AD$2892,9,0)&amp;"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VLOOKUP(C434,SOURCE!V$6:AB$10071,7,0)</f>
        <v>1609</v>
      </c>
      <c r="J434" s="25" t="str">
        <f>VLOOKUP(C434,SOURCE!V$6:AB$10071,6,0)</f>
        <v>SSIZE?</v>
      </c>
      <c r="K434" s="26" t="str">
        <f t="shared" si="7"/>
        <v>SSIZE?</v>
      </c>
      <c r="L434" s="35" t="str">
        <f>VLOOKUP(C434,SOURCE!V$6:AB$10071,2,0)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ITM_STATUS</v>
      </c>
      <c r="E435" s="23" t="str">
        <f>CHAR(34)&amp;VLOOKUP(C435,SOURCE!$V$3:$AC$2892,6,0)&amp;CHAR(34)</f>
        <v>"STATUS"</v>
      </c>
      <c r="F435" s="20" t="str">
        <f>VLOOKUP(C435,SOURCE!$V$3:$AD$2892,9,0)&amp;"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VLOOKUP(C435,SOURCE!V$6:AB$10071,7,0)</f>
        <v>1610</v>
      </c>
      <c r="J435" s="25" t="str">
        <f>VLOOKUP(C435,SOURCE!V$6:AB$10071,6,0)</f>
        <v>STATUS</v>
      </c>
      <c r="K435" s="26" t="str">
        <f t="shared" si="7"/>
        <v>STATUS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ITM_STOCFG</v>
      </c>
      <c r="E436" s="23" t="str">
        <f>CHAR(34)&amp;VLOOKUP(C436,SOURCE!$V$3:$AC$2892,6,0)&amp;CHAR(34)</f>
        <v>"STOCFG"</v>
      </c>
      <c r="F436" s="20" t="str">
        <f>VLOOKUP(C436,SOURCE!$V$3:$AD$2892,9,0)&amp;"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VLOOKUP(C436,SOURCE!V$6:AB$10071,7,0)</f>
        <v>1611</v>
      </c>
      <c r="J436" s="25" t="str">
        <f>VLOOKUP(C436,SOURCE!V$6:AB$10071,6,0)</f>
        <v>STOCFG</v>
      </c>
      <c r="K436" s="26" t="str">
        <f t="shared" si="7"/>
        <v>Config</v>
      </c>
      <c r="L436" s="35" t="str">
        <f>VLOOKUP(C436,SOURCE!V$6:AB$10071,2,0)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ITM_STOEL</v>
      </c>
      <c r="E437" s="23" t="str">
        <f>CHAR(34)&amp;VLOOKUP(C437,SOURCE!$V$3:$AC$2892,6,0)&amp;CHAR(34)</f>
        <v>"STOEL"</v>
      </c>
      <c r="F437" s="20" t="str">
        <f>VLOOKUP(C437,SOURCE!$V$3:$AD$2892,9,0)&amp;"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VLOOKUP(C437,SOURCE!V$6:AB$10071,7,0)</f>
        <v>1612</v>
      </c>
      <c r="J437" s="25" t="str">
        <f>VLOOKUP(C437,SOURCE!V$6:AB$10071,6,0)</f>
        <v>STOEL</v>
      </c>
      <c r="K437" s="26" t="str">
        <f t="shared" si="7"/>
        <v>STOEL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ITM_STOIJ</v>
      </c>
      <c r="E438" s="23" t="str">
        <f>CHAR(34)&amp;VLOOKUP(C438,SOURCE!$V$3:$AC$2892,6,0)&amp;CHAR(34)</f>
        <v>"STOIJ"</v>
      </c>
      <c r="F438" s="20" t="str">
        <f>VLOOKUP(C438,SOURCE!$V$3:$AD$2892,9,0)&amp;"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VLOOKUP(C438,SOURCE!V$6:AB$10071,7,0)</f>
        <v>1613</v>
      </c>
      <c r="J438" s="25" t="str">
        <f>VLOOKUP(C438,SOURCE!V$6:AB$10071,6,0)</f>
        <v>STOIJ</v>
      </c>
      <c r="K438" s="26" t="str">
        <f t="shared" si="7"/>
        <v>STOIJ</v>
      </c>
      <c r="L438" s="35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ITM_LN1X</v>
      </c>
      <c r="E439" s="23" t="str">
        <f>CHAR(34)&amp;VLOOKUP(C439,SOURCE!$V$3:$AC$2892,6,0)&amp;CHAR(34)</f>
        <v>"LN(1+X)"</v>
      </c>
      <c r="F439" s="20" t="str">
        <f>VLOOKUP(C439,SOURCE!$V$3:$AD$2892,9,0)&amp;"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VLOOKUP(C439,SOURCE!V$6:AB$10071,7,0)</f>
        <v>1614</v>
      </c>
      <c r="J439" s="25" t="str">
        <f>VLOOKUP(C439,SOURCE!V$6:AB$10071,6,0)</f>
        <v>LN(1+X)</v>
      </c>
      <c r="K439" s="26" t="str">
        <f t="shared" si="7"/>
        <v>LN(1+x)</v>
      </c>
      <c r="L439" s="35" t="str">
        <f>VLOOKUP(C439,SOURCE!V$6:AB$10071,2,0)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ITM_STOS</v>
      </c>
      <c r="E440" s="23" t="str">
        <f>CHAR(34)&amp;VLOOKUP(C440,SOURCE!$V$3:$AC$2892,6,0)&amp;CHAR(34)</f>
        <v>"STOS"</v>
      </c>
      <c r="F440" s="20" t="str">
        <f>VLOOKUP(C440,SOURCE!$V$3:$AD$2892,9,0)&amp;"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VLOOKUP(C440,SOURCE!V$6:AB$10071,7,0)</f>
        <v>1615</v>
      </c>
      <c r="J440" s="25" t="str">
        <f>VLOOKUP(C440,SOURCE!V$6:AB$10071,6,0)</f>
        <v>STOS</v>
      </c>
      <c r="K440" s="26" t="str">
        <f t="shared" si="7"/>
        <v>STOS</v>
      </c>
      <c r="L440" s="35" t="str">
        <f>VLOOKUP(C440,SOURCE!V$6:AB$10071,2,0)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ITM_SUM</v>
      </c>
      <c r="E441" s="23" t="str">
        <f>CHAR(34)&amp;VLOOKUP(C441,SOURCE!$V$3:$AC$2892,6,0)&amp;CHAR(34)</f>
        <v>"XSUM"</v>
      </c>
      <c r="F441" s="20" t="str">
        <f>VLOOKUP(C441,SOURCE!$V$3:$AD$2892,9,0)&amp;"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VLOOKUP(C441,SOURCE!V$6:AB$10071,7,0)</f>
        <v>1616</v>
      </c>
      <c r="J441" s="25" t="str">
        <f>VLOOKUP(C441,SOURCE!V$6:AB$10071,6,0)</f>
        <v>XSUM</v>
      </c>
      <c r="K441" s="26" t="str">
        <f t="shared" si="7"/>
        <v>xSUM</v>
      </c>
      <c r="L441" s="35" t="str">
        <f>VLOOKUP(C441,SOURCE!V$6:AB$10071,2,0)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ITM_SW</v>
      </c>
      <c r="E442" s="23" t="str">
        <f>CHAR(34)&amp;VLOOKUP(C442,SOURCE!$V$3:$AC$2892,6,0)&amp;CHAR(34)</f>
        <v>"SW"</v>
      </c>
      <c r="F442" s="20" t="str">
        <f>VLOOKUP(C442,SOURCE!$V$3:$AD$2892,9,0)&amp;"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VLOOKUP(C442,SOURCE!V$6:AB$10071,7,0)</f>
        <v>1617</v>
      </c>
      <c r="J442" s="25" t="str">
        <f>VLOOKUP(C442,SOURCE!V$6:AB$10071,6,0)</f>
        <v>SW</v>
      </c>
      <c r="K442" s="26" t="str">
        <f t="shared" si="7"/>
        <v>sw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ITM_SXY</v>
      </c>
      <c r="E443" s="23" t="str">
        <f>CHAR(34)&amp;VLOOKUP(C443,SOURCE!$V$3:$AC$2892,6,0)&amp;CHAR(34)</f>
        <v>"SXY"</v>
      </c>
      <c r="F443" s="20" t="str">
        <f>VLOOKUP(C443,SOURCE!$V$3:$AD$2892,9,0)&amp;"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VLOOKUP(C443,SOURCE!V$6:AB$10071,7,0)</f>
        <v>1618</v>
      </c>
      <c r="J443" s="25" t="str">
        <f>VLOOKUP(C443,SOURCE!V$6:AB$10071,6,0)</f>
        <v>SXY</v>
      </c>
      <c r="K443" s="26" t="str">
        <f t="shared" si="7"/>
        <v>sxy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ITM_TDISP</v>
      </c>
      <c r="E444" s="23" t="str">
        <f>CHAR(34)&amp;VLOOKUP(C444,SOURCE!$V$3:$AC$2892,6,0)&amp;CHAR(34)</f>
        <v>"TDISP"</v>
      </c>
      <c r="F444" s="20" t="str">
        <f>VLOOKUP(C444,SOURCE!$V$3:$AD$2892,9,0)&amp;"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VLOOKUP(C444,SOURCE!V$6:AB$10071,7,0)</f>
        <v>1619</v>
      </c>
      <c r="J444" s="25" t="str">
        <f>VLOOKUP(C444,SOURCE!V$6:AB$10071,6,0)</f>
        <v>TDISP</v>
      </c>
      <c r="K444" s="26" t="str">
        <f t="shared" si="7"/>
        <v>TDISP</v>
      </c>
      <c r="L444" s="35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ITM_TICKS</v>
      </c>
      <c r="E445" s="23" t="str">
        <f>CHAR(34)&amp;VLOOKUP(C445,SOURCE!$V$3:$AC$2892,6,0)&amp;CHAR(34)</f>
        <v>"TICKS"</v>
      </c>
      <c r="F445" s="20" t="str">
        <f>VLOOKUP(C445,SOURCE!$V$3:$AD$2892,9,0)&amp;"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VLOOKUP(C445,SOURCE!V$6:AB$10071,7,0)</f>
        <v>1620</v>
      </c>
      <c r="J445" s="25" t="str">
        <f>VLOOKUP(C445,SOURCE!V$6:AB$10071,6,0)</f>
        <v>TICKS</v>
      </c>
      <c r="K445" s="26" t="str">
        <f t="shared" si="7"/>
        <v>TICKS</v>
      </c>
      <c r="L445" s="35" t="str">
        <f>VLOOKUP(C445,SOURCE!V$6:AB$10071,2,0)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</v>
      </c>
      <c r="E446" s="23" t="str">
        <f>CHAR(34)&amp;VLOOKUP(C446,SOURCE!$V$3:$AC$2892,6,0)&amp;CHAR(34)</f>
        <v>"TIME"</v>
      </c>
      <c r="F446" s="20" t="str">
        <f>VLOOKUP(C446,SOURCE!$V$3:$AD$2892,9,0)&amp;"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VLOOKUP(C446,SOURCE!V$6:AB$10071,7,0)</f>
        <v>1621</v>
      </c>
      <c r="J446" s="25" t="str">
        <f>VLOOKUP(C446,SOURCE!V$6:AB$10071,6,0)</f>
        <v>TIME</v>
      </c>
      <c r="K446" s="26" t="str">
        <f t="shared" si="7"/>
        <v>TIME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ITM_TIMER</v>
      </c>
      <c r="E447" s="23" t="str">
        <f>CHAR(34)&amp;VLOOKUP(C447,SOURCE!$V$3:$AC$2892,6,0)&amp;CHAR(34)</f>
        <v>"STOPW"</v>
      </c>
      <c r="F447" s="20" t="str">
        <f>VLOOKUP(C447,SOURCE!$V$3:$AD$2892,9,0)&amp;"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VLOOKUP(C447,SOURCE!V$6:AB$10071,7,0)</f>
        <v>1622</v>
      </c>
      <c r="J447" s="25" t="str">
        <f>VLOOKUP(C447,SOURCE!V$6:AB$10071,6,0)</f>
        <v>STOPW</v>
      </c>
      <c r="K447" s="26" t="str">
        <f t="shared" si="7"/>
        <v>STOPW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ITM_Tn</v>
      </c>
      <c r="E448" s="23" t="str">
        <f>CHAR(34)&amp;VLOOKUP(C448,SOURCE!$V$3:$AC$2892,6,0)&amp;CHAR(34)</f>
        <v>"TN"</v>
      </c>
      <c r="F448" s="20" t="str">
        <f>VLOOKUP(C448,SOURCE!$V$3:$AD$2892,9,0)&amp;"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VLOOKUP(C448,SOURCE!V$6:AB$10071,7,0)</f>
        <v>1623</v>
      </c>
      <c r="J448" s="25" t="str">
        <f>VLOOKUP(C448,SOURCE!V$6:AB$10071,6,0)</f>
        <v>TN</v>
      </c>
      <c r="K448" s="26" t="str">
        <f t="shared" si="7"/>
        <v>Tn</v>
      </c>
      <c r="L448" s="35" t="str">
        <f>VLOOKUP(C448,SOURCE!V$6:AB$10071,2,0)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ITM_Tex</v>
      </c>
      <c r="E449" s="23" t="str">
        <f>CHAR(34)&amp;VLOOKUP(C449,SOURCE!$V$3:$AC$2892,6,0)&amp;CHAR(34)</f>
        <v>"T&lt;&gt;"</v>
      </c>
      <c r="F449" s="20" t="str">
        <f>VLOOKUP(C449,SOURCE!$V$3:$AD$2892,9,0)&amp;"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VLOOKUP(C449,SOURCE!V$6:AB$10071,7,0)</f>
        <v>1625</v>
      </c>
      <c r="J449" s="25" t="str">
        <f>VLOOKUP(C449,SOURCE!V$6:AB$10071,6,0)</f>
        <v>T&lt;&gt;</v>
      </c>
      <c r="K449" s="26" t="str">
        <f t="shared" si="7"/>
        <v>t&lt;&gt;</v>
      </c>
      <c r="L449" s="35" t="str">
        <f>VLOOKUP(C449,SOURCE!V$6:AB$10071,2,0)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ITM_ULP</v>
      </c>
      <c r="E450" s="23" t="str">
        <f>CHAR(34)&amp;VLOOKUP(C450,SOURCE!$V$3:$AC$2892,6,0)&amp;CHAR(34)</f>
        <v>"ULP?"</v>
      </c>
      <c r="F450" s="20" t="str">
        <f>VLOOKUP(C450,SOURCE!$V$3:$AD$2892,9,0)&amp;"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VLOOKUP(C450,SOURCE!V$6:AB$10071,7,0)</f>
        <v>1626</v>
      </c>
      <c r="J450" s="25" t="str">
        <f>VLOOKUP(C450,SOURCE!V$6:AB$10071,6,0)</f>
        <v>ULP?</v>
      </c>
      <c r="K450" s="26" t="str">
        <f t="shared" si="7"/>
        <v>ULP?</v>
      </c>
      <c r="L450" s="35" t="str">
        <f>VLOOKUP(C450,SOURCE!V$6:AB$10071,2,0)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</v>
      </c>
      <c r="E451" s="23" t="str">
        <f>CHAR(34)&amp;VLOOKUP(C451,SOURCE!$V$3:$AC$2892,6,0)&amp;CHAR(34)</f>
        <v>"UN"</v>
      </c>
      <c r="F451" s="20" t="str">
        <f>VLOOKUP(C451,SOURCE!$V$3:$AD$2892,9,0)&amp;"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VLOOKUP(C451,SOURCE!V$6:AB$10071,7,0)</f>
        <v>1627</v>
      </c>
      <c r="J451" s="25" t="str">
        <f>VLOOKUP(C451,SOURCE!V$6:AB$10071,6,0)</f>
        <v>UN</v>
      </c>
      <c r="K451" s="26" t="str">
        <f t="shared" si="7"/>
        <v>Un</v>
      </c>
      <c r="L451" s="35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ITM_UNITV</v>
      </c>
      <c r="E452" s="23" t="str">
        <f>CHAR(34)&amp;VLOOKUP(C452,SOURCE!$V$3:$AC$2892,6,0)&amp;CHAR(34)</f>
        <v>"UNITV"</v>
      </c>
      <c r="F452" s="20" t="str">
        <f>VLOOKUP(C452,SOURCE!$V$3:$AD$2892,9,0)&amp;"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VLOOKUP(C452,SOURCE!V$6:AB$10071,7,0)</f>
        <v>1628</v>
      </c>
      <c r="J452" s="25" t="str">
        <f>VLOOKUP(C452,SOURCE!V$6:AB$10071,6,0)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VLOOKUP(C452,SOURCE!V$6:AB$10071,2,0)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ITM_UNSIGN</v>
      </c>
      <c r="E453" s="23" t="str">
        <f>CHAR(34)&amp;VLOOKUP(C453,SOURCE!$V$3:$AC$2892,6,0)&amp;CHAR(34)</f>
        <v>"UNSIGN"</v>
      </c>
      <c r="F453" s="20" t="str">
        <f>VLOOKUP(C453,SOURCE!$V$3:$AD$2892,9,0)&amp;"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VLOOKUP(C453,SOURCE!V$6:AB$10071,7,0)</f>
        <v>1629</v>
      </c>
      <c r="J453" s="25" t="str">
        <f>VLOOKUP(C453,SOURCE!V$6:AB$10071,6,0)</f>
        <v>UNSIGN</v>
      </c>
      <c r="K453" s="26" t="str">
        <f t="shared" si="8"/>
        <v>UNSIGN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ITM_VERS</v>
      </c>
      <c r="E454" s="23" t="str">
        <f>CHAR(34)&amp;VLOOKUP(C454,SOURCE!$V$3:$AC$2892,6,0)&amp;CHAR(34)</f>
        <v>"VERS?"</v>
      </c>
      <c r="F454" s="20" t="str">
        <f>VLOOKUP(C454,SOURCE!$V$3:$AD$2892,9,0)&amp;"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VLOOKUP(C454,SOURCE!V$6:AB$10071,7,0)</f>
        <v>1631</v>
      </c>
      <c r="J454" s="25" t="str">
        <f>VLOOKUP(C454,SOURCE!V$6:AB$10071,6,0)</f>
        <v>VERS?</v>
      </c>
      <c r="K454" s="26" t="str">
        <f t="shared" si="8"/>
        <v>VERS?</v>
      </c>
      <c r="L454" s="35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ITM_IDIVR</v>
      </c>
      <c r="E455" s="23" t="str">
        <f>CHAR(34)&amp;VLOOKUP(C455,SOURCE!$V$3:$AC$2892,6,0)&amp;CHAR(34)</f>
        <v>"IDIVR"</v>
      </c>
      <c r="F455" s="20" t="str">
        <f>VLOOKUP(C455,SOURCE!$V$3:$AD$2892,9,0)&amp;"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VLOOKUP(C455,SOURCE!V$6:AB$10071,7,0)</f>
        <v>1632</v>
      </c>
      <c r="J455" s="25" t="str">
        <f>VLOOKUP(C455,SOURCE!V$6:AB$10071,6,0)</f>
        <v>IDIVR</v>
      </c>
      <c r="K455" s="26" t="str">
        <f t="shared" si="8"/>
        <v>IDIVR</v>
      </c>
      <c r="L455" s="35" t="str">
        <f>VLOOKUP(C455,SOURCE!V$6:AB$10071,2,0)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ITM_WDAY</v>
      </c>
      <c r="E456" s="23" t="str">
        <f>CHAR(34)&amp;VLOOKUP(C456,SOURCE!$V$3:$AC$2892,6,0)&amp;CHAR(34)</f>
        <v>"WDAY"</v>
      </c>
      <c r="F456" s="20" t="str">
        <f>VLOOKUP(C456,SOURCE!$V$3:$AD$2892,9,0)&amp;"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VLOOKUP(C456,SOURCE!V$6:AB$10071,7,0)</f>
        <v>1633</v>
      </c>
      <c r="J456" s="25" t="str">
        <f>VLOOKUP(C456,SOURCE!V$6:AB$10071,6,0)</f>
        <v>WDAY</v>
      </c>
      <c r="K456" s="26" t="str">
        <f t="shared" si="8"/>
        <v>WDAY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ITM_WHO</v>
      </c>
      <c r="E457" s="23" t="str">
        <f>CHAR(34)&amp;VLOOKUP(C457,SOURCE!$V$3:$AC$2892,6,0)&amp;CHAR(34)</f>
        <v>"WHO?"</v>
      </c>
      <c r="F457" s="20" t="str">
        <f>VLOOKUP(C457,SOURCE!$V$3:$AD$2892,9,0)&amp;"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VLOOKUP(C457,SOURCE!V$6:AB$10071,7,0)</f>
        <v>1634</v>
      </c>
      <c r="J457" s="25" t="str">
        <f>VLOOKUP(C457,SOURCE!V$6:AB$10071,6,0)</f>
        <v>WHO?</v>
      </c>
      <c r="K457" s="26" t="str">
        <f t="shared" si="8"/>
        <v>WHO?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ITM_WM</v>
      </c>
      <c r="E458" s="23" t="str">
        <f>CHAR(34)&amp;VLOOKUP(C458,SOURCE!$V$3:$AC$2892,6,0)&amp;CHAR(34)</f>
        <v>"WM"</v>
      </c>
      <c r="F458" s="20" t="str">
        <f>VLOOKUP(C458,SOURCE!$V$3:$AD$2892,9,0)&amp;"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VLOOKUP(C458,SOURCE!V$6:AB$10071,7,0)</f>
        <v>1635</v>
      </c>
      <c r="J458" s="25" t="str">
        <f>VLOOKUP(C458,SOURCE!V$6:AB$10071,6,0)</f>
        <v>WM</v>
      </c>
      <c r="K458" s="26" t="str">
        <f t="shared" si="8"/>
        <v>Wm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ITM_WP</v>
      </c>
      <c r="E459" s="23" t="str">
        <f>CHAR(34)&amp;VLOOKUP(C459,SOURCE!$V$3:$AC$2892,6,0)&amp;CHAR(34)</f>
        <v>"WP"</v>
      </c>
      <c r="F459" s="20" t="str">
        <f>VLOOKUP(C459,SOURCE!$V$3:$AD$2892,9,0)&amp;"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VLOOKUP(C459,SOURCE!V$6:AB$10071,7,0)</f>
        <v>1636</v>
      </c>
      <c r="J459" s="25" t="str">
        <f>VLOOKUP(C459,SOURCE!V$6:AB$10071,6,0)</f>
        <v>WP</v>
      </c>
      <c r="K459" s="26" t="str">
        <f t="shared" si="8"/>
        <v>Wp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ITM_WM1</v>
      </c>
      <c r="E460" s="23" t="str">
        <f>CHAR(34)&amp;VLOOKUP(C460,SOURCE!$V$3:$AC$2892,6,0)&amp;CHAR(34)</f>
        <v>"W^MINUS_1"</v>
      </c>
      <c r="F460" s="20" t="str">
        <f>VLOOKUP(C460,SOURCE!$V$3:$AD$2892,9,0)&amp;"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VLOOKUP(C460,SOURCE!V$6:AB$10071,7,0)</f>
        <v>1637</v>
      </c>
      <c r="J460" s="25" t="str">
        <f>VLOOKUP(C460,SOURCE!V$6:AB$10071,6,0)</f>
        <v>W^MINUS_1</v>
      </c>
      <c r="K460" s="26" t="str">
        <f t="shared" si="8"/>
        <v>W^MINUS_1</v>
      </c>
      <c r="L460" s="35" t="str">
        <f>VLOOKUP(C460,SOURCE!V$6:AB$10071,2,0)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</v>
      </c>
      <c r="E461" s="23" t="str">
        <f>CHAR(34)&amp;VLOOKUP(C461,SOURCE!$V$3:$AC$2892,6,0)&amp;CHAR(34)</f>
        <v>"WSIZE"</v>
      </c>
      <c r="F461" s="20" t="str">
        <f>VLOOKUP(C461,SOURCE!$V$3:$AD$2892,9,0)&amp;"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VLOOKUP(C461,SOURCE!V$6:AB$10071,7,0)</f>
        <v>1638</v>
      </c>
      <c r="J461" s="25" t="str">
        <f>VLOOKUP(C461,SOURCE!V$6:AB$10071,6,0)</f>
        <v>WSIZE</v>
      </c>
      <c r="K461" s="26" t="str">
        <f t="shared" si="8"/>
        <v>WSIZE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ITM_WSIZEQ</v>
      </c>
      <c r="E462" s="23" t="str">
        <f>CHAR(34)&amp;VLOOKUP(C462,SOURCE!$V$3:$AC$2892,6,0)&amp;CHAR(34)</f>
        <v>"WSIZE?"</v>
      </c>
      <c r="F462" s="20" t="str">
        <f>VLOOKUP(C462,SOURCE!$V$3:$AD$2892,9,0)&amp;"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VLOOKUP(C462,SOURCE!V$6:AB$10071,7,0)</f>
        <v>1639</v>
      </c>
      <c r="J462" s="25" t="str">
        <f>VLOOKUP(C462,SOURCE!V$6:AB$10071,6,0)</f>
        <v>WSIZE?</v>
      </c>
      <c r="K462" s="26" t="str">
        <f t="shared" si="8"/>
        <v>WSIZE?</v>
      </c>
      <c r="L462" s="35" t="str">
        <f>VLOOKUP(C462,SOURCE!V$6:AB$10071,2,0)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ITM_XBAR</v>
      </c>
      <c r="E463" s="23" t="str">
        <f>CHAR(34)&amp;VLOOKUP(C463,SOURCE!$V$3:$AC$2892,6,0)&amp;CHAR(34)</f>
        <v>"X_MEAN"</v>
      </c>
      <c r="F463" s="20" t="str">
        <f>VLOOKUP(C463,SOURCE!$V$3:$AD$2892,9,0)&amp;"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VLOOKUP(C463,SOURCE!V$6:AB$10071,7,0)</f>
        <v>1640</v>
      </c>
      <c r="J463" s="25" t="str">
        <f>VLOOKUP(C463,SOURCE!V$6:AB$10071,6,0)</f>
        <v>X_MEAN</v>
      </c>
      <c r="K463" s="26" t="str">
        <f t="shared" si="8"/>
        <v>x_BAR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ITM_XG</v>
      </c>
      <c r="E464" s="23" t="str">
        <f>CHAR(34)&amp;VLOOKUP(C464,SOURCE!$V$3:$AC$2892,6,0)&amp;CHAR(34)</f>
        <v>"X_GEO"</v>
      </c>
      <c r="F464" s="20" t="str">
        <f>VLOOKUP(C464,SOURCE!$V$3:$AD$2892,9,0)&amp;"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VLOOKUP(C464,SOURCE!V$6:AB$10071,7,0)</f>
        <v>1641</v>
      </c>
      <c r="J464" s="25" t="str">
        <f>VLOOKUP(C464,SOURCE!V$6:AB$10071,6,0)</f>
        <v>X_GEO</v>
      </c>
      <c r="K464" s="26" t="str">
        <f t="shared" si="8"/>
        <v>x_BARG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ITM_XW</v>
      </c>
      <c r="E465" s="23" t="str">
        <f>CHAR(34)&amp;VLOOKUP(C465,SOURCE!$V$3:$AC$2892,6,0)&amp;CHAR(34)</f>
        <v>"X_WTD"</v>
      </c>
      <c r="F465" s="20" t="str">
        <f>VLOOKUP(C465,SOURCE!$V$3:$AD$2892,9,0)&amp;"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VLOOKUP(C465,SOURCE!V$6:AB$10071,7,0)</f>
        <v>1642</v>
      </c>
      <c r="J465" s="25" t="str">
        <f>VLOOKUP(C465,SOURCE!V$6:AB$10071,6,0)</f>
        <v>X_WTD</v>
      </c>
      <c r="K465" s="26" t="str">
        <f t="shared" si="8"/>
        <v>x_BARw</v>
      </c>
      <c r="L465" s="35" t="str">
        <f>VLOOKUP(C465,SOURCE!V$6:AB$10071,2,0)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ITM_XCIRC</v>
      </c>
      <c r="E466" s="23" t="str">
        <f>CHAR(34)&amp;VLOOKUP(C466,SOURCE!$V$3:$AC$2892,6,0)&amp;CHAR(34)</f>
        <v>"X_CIRC"</v>
      </c>
      <c r="F466" s="20" t="str">
        <f>VLOOKUP(C466,SOURCE!$V$3:$AD$2892,9,0)&amp;"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VLOOKUP(C466,SOURCE!V$6:AB$10071,7,0)</f>
        <v>1643</v>
      </c>
      <c r="J466" s="25" t="str">
        <f>VLOOKUP(C466,SOURCE!V$6:AB$10071,6,0)</f>
        <v>X_CIRC</v>
      </c>
      <c r="K466" s="26" t="str">
        <f t="shared" si="8"/>
        <v>x_CIRC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ITM_XtoDATE</v>
      </c>
      <c r="E467" s="23" t="str">
        <f>CHAR(34)&amp;VLOOKUP(C467,SOURCE!$V$3:$AC$2892,6,0)&amp;CHAR(34)</f>
        <v>"X&gt;DATE"</v>
      </c>
      <c r="F467" s="20" t="str">
        <f>VLOOKUP(C467,SOURCE!$V$3:$AD$2892,9,0)&amp;"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VLOOKUP(C467,SOURCE!V$6:AB$10071,7,0)</f>
        <v>1644</v>
      </c>
      <c r="J467" s="25" t="str">
        <f>VLOOKUP(C467,SOURCE!V$6:AB$10071,6,0)</f>
        <v>X&gt;DATE</v>
      </c>
      <c r="K467" s="26" t="str">
        <f t="shared" si="8"/>
        <v>x&gt;DATE</v>
      </c>
      <c r="L467" s="35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ITM_XtoALPHA</v>
      </c>
      <c r="E468" s="23" t="str">
        <f>CHAR(34)&amp;VLOOKUP(C468,SOURCE!$V$3:$AC$2892,6,0)&amp;CHAR(34)</f>
        <v>"X&gt;ALPHA"</v>
      </c>
      <c r="F468" s="20" t="str">
        <f>VLOOKUP(C468,SOURCE!$V$3:$AD$2892,9,0)&amp;"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VLOOKUP(C468,SOURCE!V$6:AB$10071,7,0)</f>
        <v>1645</v>
      </c>
      <c r="J468" s="25" t="str">
        <f>VLOOKUP(C468,SOURCE!V$6:AB$10071,6,0)</f>
        <v>X&gt;ALPHA</v>
      </c>
      <c r="K468" s="26" t="str">
        <f t="shared" si="8"/>
        <v>x&gt;alpha</v>
      </c>
      <c r="L468" s="35" t="str">
        <f>VLOOKUP(C468,SOURCE!V$6:AB$10071,2,0)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ITM_M_QR</v>
      </c>
      <c r="E469" s="23" t="str">
        <f>CHAR(34)&amp;VLOOKUP(C469,SOURCE!$V$3:$AC$2892,6,0)&amp;CHAR(34)</f>
        <v>"M.QR"</v>
      </c>
      <c r="F469" s="20" t="str">
        <f>VLOOKUP(C469,SOURCE!$V$3:$AD$2892,9,0)&amp;"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VLOOKUP(C469,SOURCE!V$6:AB$10071,7,0)</f>
        <v>1646</v>
      </c>
      <c r="J469" s="25" t="str">
        <f>VLOOKUP(C469,SOURCE!V$6:AB$10071,6,0)</f>
        <v>M.QR</v>
      </c>
      <c r="K469" s="26" t="str">
        <f t="shared" si="8"/>
        <v>M.QR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ITM_YEAR</v>
      </c>
      <c r="E470" s="23" t="str">
        <f>CHAR(34)&amp;VLOOKUP(C470,SOURCE!$V$3:$AC$2892,6,0)&amp;CHAR(34)</f>
        <v>"YEAR"</v>
      </c>
      <c r="F470" s="20" t="str">
        <f>VLOOKUP(C470,SOURCE!$V$3:$AD$2892,9,0)&amp;"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VLOOKUP(C470,SOURCE!V$6:AB$10071,7,0)</f>
        <v>1647</v>
      </c>
      <c r="J470" s="25" t="str">
        <f>VLOOKUP(C470,SOURCE!V$6:AB$10071,6,0)</f>
        <v>YEAR</v>
      </c>
      <c r="K470" s="26" t="str">
        <f t="shared" si="8"/>
        <v>YEAR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ITM_YCIRC</v>
      </c>
      <c r="E471" s="23" t="str">
        <f>CHAR(34)&amp;VLOOKUP(C471,SOURCE!$V$3:$AC$2892,6,0)&amp;CHAR(34)</f>
        <v>"Y_CIRC"</v>
      </c>
      <c r="F471" s="20" t="str">
        <f>VLOOKUP(C471,SOURCE!$V$3:$AD$2892,9,0)&amp;"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VLOOKUP(C471,SOURCE!V$6:AB$10071,7,0)</f>
        <v>1648</v>
      </c>
      <c r="J471" s="25" t="str">
        <f>VLOOKUP(C471,SOURCE!V$6:AB$10071,6,0)</f>
        <v>Y_CIRC</v>
      </c>
      <c r="K471" s="26" t="str">
        <f t="shared" si="8"/>
        <v>y_CIRC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ITM_YMD</v>
      </c>
      <c r="E472" s="23" t="str">
        <f>CHAR(34)&amp;VLOOKUP(C472,SOURCE!$V$3:$AC$2892,6,0)&amp;CHAR(34)</f>
        <v>"YMD"</v>
      </c>
      <c r="F472" s="20" t="str">
        <f>VLOOKUP(C472,SOURCE!$V$3:$AD$2892,9,0)&amp;"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VLOOKUP(C472,SOURCE!V$6:AB$10071,7,0)</f>
        <v>1649</v>
      </c>
      <c r="J472" s="25" t="str">
        <f>VLOOKUP(C472,SOURCE!V$6:AB$10071,6,0)</f>
        <v>YMD</v>
      </c>
      <c r="K472" s="26" t="str">
        <f t="shared" si="8"/>
        <v>YMD</v>
      </c>
      <c r="L472" s="35" t="str">
        <f>VLOOKUP(C472,SOURCE!V$6:AB$10071,2,0)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ITM_Yex</v>
      </c>
      <c r="E473" s="23" t="str">
        <f>CHAR(34)&amp;VLOOKUP(C473,SOURCE!$V$3:$AC$2892,6,0)&amp;CHAR(34)</f>
        <v>"Y&lt;&gt;"</v>
      </c>
      <c r="F473" s="20" t="str">
        <f>VLOOKUP(C473,SOURCE!$V$3:$AD$2892,9,0)&amp;"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VLOOKUP(C473,SOURCE!V$6:AB$10071,7,0)</f>
        <v>1650</v>
      </c>
      <c r="J473" s="25" t="str">
        <f>VLOOKUP(C473,SOURCE!V$6:AB$10071,6,0)</f>
        <v>Y&lt;&gt;</v>
      </c>
      <c r="K473" s="26" t="str">
        <f t="shared" si="8"/>
        <v>y&lt;&gt;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ITM_Zex</v>
      </c>
      <c r="E474" s="23" t="str">
        <f>CHAR(34)&amp;VLOOKUP(C474,SOURCE!$V$3:$AC$2892,6,0)&amp;CHAR(34)</f>
        <v>"Z&lt;&gt;"</v>
      </c>
      <c r="F474" s="20" t="str">
        <f>VLOOKUP(C474,SOURCE!$V$3:$AD$2892,9,0)&amp;"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VLOOKUP(C474,SOURCE!V$6:AB$10071,7,0)</f>
        <v>1651</v>
      </c>
      <c r="J474" s="25" t="str">
        <f>VLOOKUP(C474,SOURCE!V$6:AB$10071,6,0)</f>
        <v>Z&lt;&gt;</v>
      </c>
      <c r="K474" s="26" t="str">
        <f t="shared" si="8"/>
        <v>z&lt;&gt;</v>
      </c>
      <c r="L474" s="35" t="str">
        <f>VLOOKUP(C474,SOURCE!V$6:AB$10071,2,0)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ITM_XMAX</v>
      </c>
      <c r="E475" s="23" t="str">
        <f>CHAR(34)&amp;VLOOKUP(C475,SOURCE!$V$3:$AC$2892,6,0)&amp;CHAR(34)</f>
        <v>"XMAX"</v>
      </c>
      <c r="F475" s="20" t="str">
        <f>VLOOKUP(C475,SOURCE!$V$3:$AD$2892,9,0)&amp;"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VLOOKUP(C475,SOURCE!V$6:AB$10071,7,0)</f>
        <v>1653</v>
      </c>
      <c r="J475" s="25" t="str">
        <f>VLOOKUP(C475,SOURCE!V$6:AB$10071,6,0)</f>
        <v>XMAX</v>
      </c>
      <c r="K475" s="26" t="str">
        <f t="shared" si="8"/>
        <v>xMAX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ITM_XMIN</v>
      </c>
      <c r="E476" s="23" t="str">
        <f>CHAR(34)&amp;VLOOKUP(C476,SOURCE!$V$3:$AC$2892,6,0)&amp;CHAR(34)</f>
        <v>"XMIN"</v>
      </c>
      <c r="F476" s="20" t="str">
        <f>VLOOKUP(C476,SOURCE!$V$3:$AD$2892,9,0)&amp;"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VLOOKUP(C476,SOURCE!V$6:AB$10071,7,0)</f>
        <v>1654</v>
      </c>
      <c r="J476" s="25" t="str">
        <f>VLOOKUP(C476,SOURCE!V$6:AB$10071,6,0)</f>
        <v>XMIN</v>
      </c>
      <c r="K476" s="26" t="str">
        <f t="shared" si="8"/>
        <v>xMIN</v>
      </c>
      <c r="L476" s="35" t="str">
        <f>VLOOKUP(C476,SOURCE!V$6:AB$10071,2,0)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ITM_BETAXY</v>
      </c>
      <c r="E477" s="23" t="str">
        <f>CHAR(34)&amp;VLOOKUP(C477,SOURCE!$V$3:$AC$2892,6,0)&amp;CHAR(34)</f>
        <v>"BETA"</v>
      </c>
      <c r="F477" s="20" t="str">
        <f>VLOOKUP(C477,SOURCE!$V$3:$AD$2892,9,0)&amp;"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VLOOKUP(C477,SOURCE!V$6:AB$10071,7,0)</f>
        <v>1661</v>
      </c>
      <c r="J477" s="25" t="str">
        <f>VLOOKUP(C477,SOURCE!V$6:AB$10071,6,0)</f>
        <v>BETA</v>
      </c>
      <c r="K477" s="26" t="str">
        <f t="shared" si="8"/>
        <v>beta(x,y)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VLOOKUP(C478,SOURCE!V$6:AB$10071,7,0)</f>
        <v>1662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ITM_GAMMAXY</v>
      </c>
      <c r="E479" s="23" t="str">
        <f>CHAR(34)&amp;VLOOKUP(C479,SOURCE!$V$3:$AC$2892,6,0)&amp;CHAR(34)</f>
        <v>"GAMMAXY"</v>
      </c>
      <c r="F479" s="20" t="str">
        <f>VLOOKUP(C479,SOURCE!$V$3:$AD$2892,9,0)&amp;"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VLOOKUP(C479,SOURCE!V$6:AB$10071,7,0)</f>
        <v>1663</v>
      </c>
      <c r="J479" s="25" t="str">
        <f>VLOOKUP(C479,SOURCE!V$6:AB$10071,6,0)</f>
        <v>GAMMAXY</v>
      </c>
      <c r="K479" s="26" t="str">
        <f t="shared" si="8"/>
        <v>GAMMAxy</v>
      </c>
      <c r="L479" s="35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ITM_GAMMAX</v>
      </c>
      <c r="E480" s="23" t="str">
        <f>CHAR(34)&amp;VLOOKUP(C480,SOURCE!$V$3:$AC$2892,6,0)&amp;CHAR(34)</f>
        <v>"GAMMA"</v>
      </c>
      <c r="F480" s="20" t="str">
        <f>VLOOKUP(C480,SOURCE!$V$3:$AD$2892,9,0)&amp;"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VLOOKUP(C480,SOURCE!V$6:AB$10071,7,0)</f>
        <v>1664</v>
      </c>
      <c r="J480" s="25" t="str">
        <f>VLOOKUP(C480,SOURCE!V$6:AB$10071,6,0)</f>
        <v>GAMMA</v>
      </c>
      <c r="K480" s="26" t="str">
        <f t="shared" si="8"/>
        <v>GAMMA(x)</v>
      </c>
      <c r="L480" s="35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ITM_YYX</v>
      </c>
      <c r="E481" s="23" t="str">
        <f>CHAR(34)&amp;VLOOKUP(C481,SOURCE!$V$3:$AC$2892,6,0)&amp;CHAR(34)</f>
        <v>"YY(X)"</v>
      </c>
      <c r="F481" s="20" t="str">
        <f>VLOOKUP(C481,SOURCE!$V$3:$AD$2892,9,0)&amp;"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VLOOKUP(C481,SOURCE!V$6:AB$10071,7,0)</f>
        <v>1665</v>
      </c>
      <c r="J481" s="25" t="str">
        <f>VLOOKUP(C481,SOURCE!V$6:AB$10071,6,0)</f>
        <v>YY(X)</v>
      </c>
      <c r="K481" s="26" t="str">
        <f t="shared" si="8"/>
        <v>Yy(x)</v>
      </c>
      <c r="L481" s="35" t="str">
        <f>VLOOKUP(C481,SOURCE!V$6:AB$10071,2,0)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ITM_DELTAPC</v>
      </c>
      <c r="E482" s="23" t="str">
        <f>CHAR(34)&amp;VLOOKUP(C482,SOURCE!$V$3:$AC$2892,6,0)&amp;CHAR(34)</f>
        <v>"DELTA%"</v>
      </c>
      <c r="F482" s="20" t="str">
        <f>VLOOKUP(C482,SOURCE!$V$3:$AD$2892,9,0)&amp;"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VLOOKUP(C482,SOURCE!V$6:AB$10071,7,0)</f>
        <v>1666</v>
      </c>
      <c r="J482" s="25" t="str">
        <f>VLOOKUP(C482,SOURCE!V$6:AB$10071,6,0)</f>
        <v>DELTA%</v>
      </c>
      <c r="K482" s="26" t="str">
        <f t="shared" si="8"/>
        <v>DELTA%</v>
      </c>
      <c r="L482" s="35" t="str">
        <f>VLOOKUP(C482,SOURCE!V$6:AB$10071,2,0)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</v>
      </c>
      <c r="E483" s="23" t="str">
        <f>CHAR(34)&amp;VLOOKUP(C483,SOURCE!$V$3:$AC$2892,6,0)&amp;CHAR(34)</f>
        <v>"EPSILON"</v>
      </c>
      <c r="F483" s="20" t="str">
        <f>VLOOKUP(C483,SOURCE!$V$3:$AD$2892,9,0)&amp;"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VLOOKUP(C483,SOURCE!V$6:AB$10071,7,0)</f>
        <v>1667</v>
      </c>
      <c r="J483" s="25" t="str">
        <f>VLOOKUP(C483,SOURCE!V$6:AB$10071,6,0)</f>
        <v>EPSILON</v>
      </c>
      <c r="K483" s="26" t="str">
        <f t="shared" si="8"/>
        <v>epsilon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ITM_SCATTFACTm</v>
      </c>
      <c r="E484" s="23" t="str">
        <f>CHAR(34)&amp;VLOOKUP(C484,SOURCE!$V$3:$AC$2892,6,0)&amp;CHAR(34)</f>
        <v>"EPSILONM"</v>
      </c>
      <c r="F484" s="20" t="str">
        <f>VLOOKUP(C484,SOURCE!$V$3:$AD$2892,9,0)&amp;"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VLOOKUP(C484,SOURCE!V$6:AB$10071,7,0)</f>
        <v>1668</v>
      </c>
      <c r="J484" s="25" t="str">
        <f>VLOOKUP(C484,SOURCE!V$6:AB$10071,6,0)</f>
        <v>EPSILONM</v>
      </c>
      <c r="K484" s="26" t="str">
        <f t="shared" si="8"/>
        <v>epsilonm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ITM_SCATTFACTp</v>
      </c>
      <c r="E485" s="23" t="str">
        <f>CHAR(34)&amp;VLOOKUP(C485,SOURCE!$V$3:$AC$2892,6,0)&amp;CHAR(34)</f>
        <v>"EPSILONP"</v>
      </c>
      <c r="F485" s="20" t="str">
        <f>VLOOKUP(C485,SOURCE!$V$3:$AD$2892,9,0)&amp;"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VLOOKUP(C485,SOURCE!V$6:AB$10071,7,0)</f>
        <v>1669</v>
      </c>
      <c r="J485" s="25" t="str">
        <f>VLOOKUP(C485,SOURCE!V$6:AB$10071,6,0)</f>
        <v>EPSILONP</v>
      </c>
      <c r="K485" s="26" t="str">
        <f t="shared" si="8"/>
        <v>epsilonp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ITM_zetaX</v>
      </c>
      <c r="E486" s="23" t="str">
        <f>CHAR(34)&amp;VLOOKUP(C486,SOURCE!$V$3:$AC$2892,6,0)&amp;CHAR(34)</f>
        <v>"ZETA(X)"</v>
      </c>
      <c r="F486" s="20" t="str">
        <f>VLOOKUP(C486,SOURCE!$V$3:$AD$2892,9,0)&amp;"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VLOOKUP(C486,SOURCE!V$6:AB$10071,7,0)</f>
        <v>1670</v>
      </c>
      <c r="J486" s="25" t="str">
        <f>VLOOKUP(C486,SOURCE!V$6:AB$10071,6,0)</f>
        <v>ZETA(X)</v>
      </c>
      <c r="K486" s="26" t="str">
        <f t="shared" si="8"/>
        <v>zeta(x)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ITM_PIn</v>
      </c>
      <c r="E487" s="23" t="str">
        <f>CHAR(34)&amp;VLOOKUP(C487,SOURCE!$V$3:$AC$2892,6,0)&amp;CHAR(34)</f>
        <v>"PIN"</v>
      </c>
      <c r="F487" s="20" t="str">
        <f>VLOOKUP(C487,SOURCE!$V$3:$AD$2892,9,0)&amp;"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VLOOKUP(C487,SOURCE!V$6:AB$10071,7,0)</f>
        <v>1671</v>
      </c>
      <c r="J487" s="25" t="str">
        <f>VLOOKUP(C487,SOURCE!V$6:AB$10071,6,0)</f>
        <v>PIN</v>
      </c>
      <c r="K487" s="26" t="str">
        <f t="shared" si="8"/>
        <v>PIn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ITM_SIGMAn</v>
      </c>
      <c r="E488" s="23" t="str">
        <f>CHAR(34)&amp;VLOOKUP(C488,SOURCE!$V$3:$AC$2892,6,0)&amp;CHAR(34)</f>
        <v>"SUMN"</v>
      </c>
      <c r="F488" s="20" t="str">
        <f>VLOOKUP(C488,SOURCE!$V$3:$AD$2892,9,0)&amp;"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VLOOKUP(C488,SOURCE!V$6:AB$10071,7,0)</f>
        <v>1672</v>
      </c>
      <c r="J488" s="25" t="str">
        <f>VLOOKUP(C488,SOURCE!V$6:AB$10071,6,0)</f>
        <v>SUMN</v>
      </c>
      <c r="K488" s="26" t="str">
        <f t="shared" si="8"/>
        <v>SUMn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</v>
      </c>
      <c r="E489" s="23" t="str">
        <f>CHAR(34)&amp;VLOOKUP(C489,SOURCE!$V$3:$AC$2892,6,0)&amp;CHAR(34)</f>
        <v>"SUM"</v>
      </c>
      <c r="F489" s="20" t="str">
        <f>VLOOKUP(C489,SOURCE!$V$3:$AD$2892,9,0)&amp;"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VLOOKUP(C489,SOURCE!V$6:AB$10071,7,0)</f>
        <v>1673</v>
      </c>
      <c r="J489" s="25" t="str">
        <f>VLOOKUP(C489,SOURCE!V$6:AB$10071,6,0)</f>
        <v>SUM</v>
      </c>
      <c r="K489" s="26" t="str">
        <f t="shared" si="8"/>
        <v>sigma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ITM_STDDEVPOP</v>
      </c>
      <c r="E490" s="23" t="str">
        <f>CHAR(34)&amp;VLOOKUP(C490,SOURCE!$V$3:$AC$2892,6,0)&amp;CHAR(34)</f>
        <v>"SUMW"</v>
      </c>
      <c r="F490" s="20" t="str">
        <f>VLOOKUP(C490,SOURCE!$V$3:$AD$2892,9,0)&amp;"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VLOOKUP(C490,SOURCE!V$6:AB$10071,7,0)</f>
        <v>1674</v>
      </c>
      <c r="J490" s="25" t="str">
        <f>VLOOKUP(C490,SOURCE!V$6:AB$10071,6,0)</f>
        <v>SUMW</v>
      </c>
      <c r="K490" s="26" t="str">
        <f t="shared" si="8"/>
        <v>sigmaw</v>
      </c>
      <c r="L490" s="35">
        <f>VLOOKUP(C490,SOURCE!V$6:AB$10071,2,0)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ITM_RANI</v>
      </c>
      <c r="E491" s="23" t="str">
        <f>CHAR(34)&amp;VLOOKUP(C491,SOURCE!$V$3:$AC$2892,6,0)&amp;CHAR(34)</f>
        <v>"RANI#"</v>
      </c>
      <c r="F491" s="20" t="str">
        <f>VLOOKUP(C491,SOURCE!$V$3:$AD$2892,9,0)&amp;"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VLOOKUP(C491,SOURCE!V$6:AB$10071,7,0)</f>
        <v>1675</v>
      </c>
      <c r="J491" s="25" t="str">
        <f>VLOOKUP(C491,SOURCE!V$6:AB$10071,6,0)</f>
        <v>RANI#</v>
      </c>
      <c r="K491" s="26" t="str">
        <f t="shared" si="8"/>
        <v>RANI#</v>
      </c>
      <c r="L491" s="35" t="str">
        <f>VLOOKUP(C491,SOURCE!V$6:AB$10071,2,0)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ITM_PRINTERX</v>
      </c>
      <c r="E492" s="23" t="str">
        <f>CHAR(34)&amp;VLOOKUP(C492,SOURCE!$V$3:$AC$2892,6,0)&amp;CHAR(34)</f>
        <v>"PRINTERX"</v>
      </c>
      <c r="F492" s="20" t="str">
        <f>VLOOKUP(C492,SOURCE!$V$3:$AD$2892,9,0)&amp;"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VLOOKUP(C492,SOURCE!V$6:AB$10071,7,0)</f>
        <v>1676</v>
      </c>
      <c r="J492" s="25" t="str">
        <f>VLOOKUP(C492,SOURCE!V$6:AB$10071,6,0)</f>
        <v>PRINTERX</v>
      </c>
      <c r="K492" s="26" t="str">
        <f t="shared" si="8"/>
        <v>PRINTERx</v>
      </c>
      <c r="L492" s="35" t="str">
        <f>VLOOKUP(C492,SOURCE!V$6:AB$10071,2,0)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ITM_GETRANGE</v>
      </c>
      <c r="E493" s="23" t="str">
        <f>CHAR(34)&amp;VLOOKUP(C493,SOURCE!$V$3:$AC$2892,6,0)&amp;CHAR(34)</f>
        <v>"RANGE?"</v>
      </c>
      <c r="F493" s="20" t="str">
        <f>VLOOKUP(C493,SOURCE!$V$3:$AD$2892,9,0)&amp;"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VLOOKUP(C493,SOURCE!V$6:AB$10071,7,0)</f>
        <v>1678</v>
      </c>
      <c r="J493" s="25" t="str">
        <f>VLOOKUP(C493,SOURCE!V$6:AB$10071,6,0)</f>
        <v>RANGE?</v>
      </c>
      <c r="K493" s="26" t="str">
        <f t="shared" si="8"/>
        <v>RANGE?</v>
      </c>
      <c r="L493" s="35" t="str">
        <f>VLOOKUP(C493,SOURCE!V$6:AB$10071,2,0)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ITM_M1X</v>
      </c>
      <c r="E494" s="23" t="str">
        <f>CHAR(34)&amp;VLOOKUP(C494,SOURCE!$V$3:$AC$2892,6,0)&amp;CHAR(34)</f>
        <v>"(-1)^X"</v>
      </c>
      <c r="F494" s="20" t="str">
        <f>VLOOKUP(C494,SOURCE!$V$3:$AD$2892,9,0)&amp;"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VLOOKUP(C494,SOURCE!V$6:AB$10071,7,0)</f>
        <v>1679</v>
      </c>
      <c r="J494" s="25" t="str">
        <f>VLOOKUP(C494,SOURCE!V$6:AB$10071,6,0)</f>
        <v>(-1)^X</v>
      </c>
      <c r="K494" s="26" t="str">
        <f t="shared" si="8"/>
        <v>(-1)^x</v>
      </c>
      <c r="L494" s="35" t="str">
        <f>VLOOKUP(C494,SOURCE!V$6:AB$10071,2,0)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ITM_XMOD</v>
      </c>
      <c r="E495" s="23" t="str">
        <f>CHAR(34)&amp;VLOOKUP(C495,SOURCE!$V$3:$AC$2892,6,0)&amp;CHAR(34)</f>
        <v>"CROSSMOD"</v>
      </c>
      <c r="F495" s="20" t="str">
        <f>VLOOKUP(C495,SOURCE!$V$3:$AD$2892,9,0)&amp;"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VLOOKUP(C495,SOURCE!V$6:AB$10071,7,0)</f>
        <v>1680</v>
      </c>
      <c r="J495" s="25" t="str">
        <f>VLOOKUP(C495,SOURCE!V$6:AB$10071,6,0)</f>
        <v>CROSSMOD</v>
      </c>
      <c r="K495" s="26" t="str">
        <f t="shared" si="8"/>
        <v>CROSSMOD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ITM_toDATE</v>
      </c>
      <c r="E496" s="23" t="str">
        <f>CHAR(34)&amp;VLOOKUP(C496,SOURCE!$V$3:$AC$2892,6,0)&amp;CHAR(34)</f>
        <v>"&gt;DATE"</v>
      </c>
      <c r="F496" s="20" t="str">
        <f>VLOOKUP(C496,SOURCE!$V$3:$AD$2892,9,0)&amp;"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VLOOKUP(C496,SOURCE!V$6:AB$10071,7,0)</f>
        <v>1681</v>
      </c>
      <c r="J496" s="25" t="str">
        <f>VLOOKUP(C496,SOURCE!V$6:AB$10071,6,0)</f>
        <v>&gt;DATE</v>
      </c>
      <c r="K496" s="26" t="str">
        <f t="shared" si="8"/>
        <v>&gt;DATE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ITM_sn</v>
      </c>
      <c r="E497" s="23" t="str">
        <f>CHAR(34)&amp;VLOOKUP(C497,SOURCE!$V$3:$AC$2892,6,0)&amp;CHAR(34)</f>
        <v>"SN(U,M)"</v>
      </c>
      <c r="F497" s="20" t="str">
        <f>VLOOKUP(C497,SOURCE!$V$3:$AD$2892,9,0)&amp;"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VLOOKUP(C497,SOURCE!V$6:AB$10071,7,0)</f>
        <v>1682</v>
      </c>
      <c r="J497" s="25" t="str">
        <f>VLOOKUP(C497,SOURCE!V$6:AB$10071,6,0)</f>
        <v>SN(U,M)</v>
      </c>
      <c r="K497" s="26" t="str">
        <f t="shared" si="8"/>
        <v>sn(u,m)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ITM_cn</v>
      </c>
      <c r="E498" s="23" t="str">
        <f>CHAR(34)&amp;VLOOKUP(C498,SOURCE!$V$3:$AC$2892,6,0)&amp;CHAR(34)</f>
        <v>"CN(U,M)"</v>
      </c>
      <c r="F498" s="20" t="str">
        <f>VLOOKUP(C498,SOURCE!$V$3:$AD$2892,9,0)&amp;"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VLOOKUP(C498,SOURCE!V$6:AB$10071,7,0)</f>
        <v>1683</v>
      </c>
      <c r="J498" s="25" t="str">
        <f>VLOOKUP(C498,SOURCE!V$6:AB$10071,6,0)</f>
        <v>CN(U,M)</v>
      </c>
      <c r="K498" s="26" t="str">
        <f t="shared" si="8"/>
        <v>cn(u,m)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ITM_dn</v>
      </c>
      <c r="E499" s="23" t="str">
        <f>CHAR(34)&amp;VLOOKUP(C499,SOURCE!$V$3:$AC$2892,6,0)&amp;CHAR(34)</f>
        <v>"DN(U,M)"</v>
      </c>
      <c r="F499" s="20" t="str">
        <f>VLOOKUP(C499,SOURCE!$V$3:$AD$2892,9,0)&amp;"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VLOOKUP(C499,SOURCE!V$6:AB$10071,7,0)</f>
        <v>1684</v>
      </c>
      <c r="J499" s="25" t="str">
        <f>VLOOKUP(C499,SOURCE!V$6:AB$10071,6,0)</f>
        <v>DN(U,M)</v>
      </c>
      <c r="K499" s="26" t="str">
        <f t="shared" si="8"/>
        <v>dn(u,m)</v>
      </c>
      <c r="L499" s="35" t="str">
        <f>VLOOKUP(C499,SOURCE!V$6:AB$10071,2,0)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ITM_toHR</v>
      </c>
      <c r="E500" s="23" t="str">
        <f>CHAR(34)&amp;VLOOKUP(C500,SOURCE!$V$3:$AC$2892,6,0)&amp;CHAR(34)</f>
        <v>"&gt;HR"</v>
      </c>
      <c r="F500" s="20" t="str">
        <f>VLOOKUP(C500,SOURCE!$V$3:$AD$2892,9,0)&amp;"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VLOOKUP(C500,SOURCE!V$6:AB$10071,7,0)</f>
        <v>1685</v>
      </c>
      <c r="J500" s="25" t="str">
        <f>VLOOKUP(C500,SOURCE!V$6:AB$10071,6,0)</f>
        <v>&gt;HR</v>
      </c>
      <c r="K500" s="26" t="str">
        <f t="shared" si="8"/>
        <v>.d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ITM_toHMS</v>
      </c>
      <c r="E501" s="23" t="str">
        <f>CHAR(34)&amp;VLOOKUP(C501,SOURCE!$V$3:$AC$2892,6,0)&amp;CHAR(34)</f>
        <v>"&gt;H.MS"</v>
      </c>
      <c r="F501" s="20" t="str">
        <f>VLOOKUP(C501,SOURCE!$V$3:$AD$2892,9,0)&amp;"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VLOOKUP(C501,SOURCE!V$6:AB$10071,7,0)</f>
        <v>1686</v>
      </c>
      <c r="J501" s="25" t="str">
        <f>VLOOKUP(C501,SOURCE!V$6:AB$10071,6,0)</f>
        <v>&gt;H.MS</v>
      </c>
      <c r="K501" s="26" t="str">
        <f t="shared" si="8"/>
        <v>&gt;h.ms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ITM_toINT</v>
      </c>
      <c r="E502" s="23" t="str">
        <f>CHAR(34)&amp;VLOOKUP(C502,SOURCE!$V$3:$AC$2892,6,0)&amp;CHAR(34)</f>
        <v>"&gt;INT"</v>
      </c>
      <c r="F502" s="20" t="str">
        <f>VLOOKUP(C502,SOURCE!$V$3:$AD$2892,9,0)&amp;"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VLOOKUP(C502,SOURCE!V$6:AB$10071,7,0)</f>
        <v>1687</v>
      </c>
      <c r="J502" s="25" t="str">
        <f>VLOOKUP(C502,SOURCE!V$6:AB$10071,6,0)</f>
        <v>&gt;INT</v>
      </c>
      <c r="K502" s="26" t="str">
        <f t="shared" si="8"/>
        <v>#</v>
      </c>
      <c r="L502" s="35" t="str">
        <f>VLOOKUP(C502,SOURCE!V$6:AB$10071,2,0)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ITM_toREAL</v>
      </c>
      <c r="E503" s="23" t="str">
        <f>CHAR(34)&amp;VLOOKUP(C503,SOURCE!$V$3:$AC$2892,6,0)&amp;CHAR(34)</f>
        <v>"&gt;REAL"</v>
      </c>
      <c r="F503" s="20" t="str">
        <f>VLOOKUP(C503,SOURCE!$V$3:$AD$2892,9,0)&amp;"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VLOOKUP(C503,SOURCE!V$6:AB$10071,7,0)</f>
        <v>1691</v>
      </c>
      <c r="J503" s="25" t="str">
        <f>VLOOKUP(C503,SOURCE!V$6:AB$10071,6,0)</f>
        <v>&gt;REAL</v>
      </c>
      <c r="K503" s="26" t="str">
        <f t="shared" si="8"/>
        <v>.d</v>
      </c>
      <c r="L503" s="35" t="str">
        <f>VLOOKUP(C503,SOURCE!V$6:AB$10071,2,0)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ITM_PCSGM_DPCMN</v>
      </c>
      <c r="E504" s="23" t="str">
        <f>CHAR(34)&amp;VLOOKUP(C504,SOURCE!$V$3:$AC$2892,6,0)&amp;CHAR(34)</f>
        <v>"%SUM,DELTA%X_BAR"</v>
      </c>
      <c r="F504" s="20" t="str">
        <f>VLOOKUP(C504,SOURCE!$V$3:$AD$2892,9,0)&amp;"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VLOOKUP(C504,SOURCE!V$6:AB$10071,7,0)</f>
        <v>1692</v>
      </c>
      <c r="J504" s="25" t="str">
        <f>VLOOKUP(C504,SOURCE!V$6:AB$10071,6,0)</f>
        <v>%SUM,DELTA%X_BAR</v>
      </c>
      <c r="K504" s="26" t="str">
        <f t="shared" si="8"/>
        <v>%SUM,DELTA%x_BAR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ITM_DPCMEAN</v>
      </c>
      <c r="E505" s="23" t="str">
        <f>CHAR(34)&amp;VLOOKUP(C505,SOURCE!$V$3:$AC$2892,6,0)&amp;CHAR(34)</f>
        <v>"DELTA%X_BAR"</v>
      </c>
      <c r="F505" s="20" t="str">
        <f>VLOOKUP(C505,SOURCE!$V$3:$AD$2892,9,0)&amp;"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VLOOKUP(C505,SOURCE!V$6:AB$10071,7,0)</f>
        <v>1693</v>
      </c>
      <c r="J505" s="25" t="str">
        <f>VLOOKUP(C505,SOURCE!V$6:AB$10071,6,0)</f>
        <v>DELTA%X_BAR</v>
      </c>
      <c r="K505" s="26" t="str">
        <f t="shared" si="8"/>
        <v>DELTA%x_BAR</v>
      </c>
      <c r="L505" s="35" t="str">
        <f>VLOOKUP(C505,SOURCE!V$6:AB$10071,2,0)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ITM_SHUFFLE</v>
      </c>
      <c r="E506" s="23" t="str">
        <f>CHAR(34)&amp;VLOOKUP(C506,SOURCE!$V$3:$AC$2892,6,0)&amp;CHAR(34)</f>
        <v>"&lt;&gt;"</v>
      </c>
      <c r="F506" s="20" t="str">
        <f>VLOOKUP(C506,SOURCE!$V$3:$AD$2892,9,0)&amp;"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VLOOKUP(C506,SOURCE!V$6:AB$10071,7,0)</f>
        <v>1694</v>
      </c>
      <c r="J506" s="25" t="str">
        <f>VLOOKUP(C506,SOURCE!V$6:AB$10071,6,0)</f>
        <v>&lt;&gt;</v>
      </c>
      <c r="K506" s="26" t="str">
        <f t="shared" si="8"/>
        <v>&lt;&gt;</v>
      </c>
      <c r="L506" s="35">
        <f>VLOOKUP(C506,SOURCE!V$6:AB$10071,2,0)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</v>
      </c>
      <c r="E507" s="23" t="str">
        <f>CHAR(34)&amp;VLOOKUP(C507,SOURCE!$V$3:$AC$2892,6,0)&amp;CHAR(34)</f>
        <v>"%"</v>
      </c>
      <c r="F507" s="20" t="str">
        <f>VLOOKUP(C507,SOURCE!$V$3:$AD$2892,9,0)&amp;"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VLOOKUP(C507,SOURCE!V$6:AB$10071,7,0)</f>
        <v>1695</v>
      </c>
      <c r="J507" s="25" t="str">
        <f>VLOOKUP(C507,SOURCE!V$6:AB$10071,6,0)</f>
        <v>%</v>
      </c>
      <c r="K507" s="26" t="str">
        <f t="shared" si="8"/>
        <v>%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ITM_PCMRR</v>
      </c>
      <c r="E508" s="23" t="str">
        <f>CHAR(34)&amp;VLOOKUP(C508,SOURCE!$V$3:$AC$2892,6,0)&amp;CHAR(34)</f>
        <v>"%MRR"</v>
      </c>
      <c r="F508" s="20" t="str">
        <f>VLOOKUP(C508,SOURCE!$V$3:$AD$2892,9,0)&amp;"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VLOOKUP(C508,SOURCE!V$6:AB$10071,7,0)</f>
        <v>1696</v>
      </c>
      <c r="J508" s="25" t="str">
        <f>VLOOKUP(C508,SOURCE!V$6:AB$10071,6,0)</f>
        <v>%MRR</v>
      </c>
      <c r="K508" s="26" t="str">
        <f t="shared" si="8"/>
        <v>%MRR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ITM_PCT</v>
      </c>
      <c r="E509" s="23" t="str">
        <f>CHAR(34)&amp;VLOOKUP(C509,SOURCE!$V$3:$AC$2892,6,0)&amp;CHAR(34)</f>
        <v>"%T"</v>
      </c>
      <c r="F509" s="20" t="str">
        <f>VLOOKUP(C509,SOURCE!$V$3:$AD$2892,9,0)&amp;"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VLOOKUP(C509,SOURCE!V$6:AB$10071,7,0)</f>
        <v>1697</v>
      </c>
      <c r="J509" s="25" t="str">
        <f>VLOOKUP(C509,SOURCE!V$6:AB$10071,6,0)</f>
        <v>%T</v>
      </c>
      <c r="K509" s="26" t="str">
        <f t="shared" si="8"/>
        <v>%T</v>
      </c>
      <c r="L509" s="35" t="str">
        <f>VLOOKUP(C509,SOURCE!V$6:AB$10071,2,0)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ITM_PCSIGMA</v>
      </c>
      <c r="E510" s="23" t="str">
        <f>CHAR(34)&amp;VLOOKUP(C510,SOURCE!$V$3:$AC$2892,6,0)&amp;CHAR(34)</f>
        <v>"%SUM"</v>
      </c>
      <c r="F510" s="20" t="str">
        <f>VLOOKUP(C510,SOURCE!$V$3:$AD$2892,9,0)&amp;"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VLOOKUP(C510,SOURCE!V$6:AB$10071,7,0)</f>
        <v>1698</v>
      </c>
      <c r="J510" s="25" t="str">
        <f>VLOOKUP(C510,SOURCE!V$6:AB$10071,6,0)</f>
        <v>%SUM</v>
      </c>
      <c r="K510" s="26" t="str">
        <f t="shared" si="8"/>
        <v>%SUM</v>
      </c>
      <c r="L510" s="35" t="str">
        <f>VLOOKUP(C510,SOURCE!V$6:AB$10071,2,0)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ITM_PCPMG</v>
      </c>
      <c r="E511" s="23" t="str">
        <f>CHAR(34)&amp;VLOOKUP(C511,SOURCE!$V$3:$AC$2892,6,0)&amp;CHAR(34)</f>
        <v>"%+MG"</v>
      </c>
      <c r="F511" s="20" t="str">
        <f>VLOOKUP(C511,SOURCE!$V$3:$AD$2892,9,0)&amp;"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VLOOKUP(C511,SOURCE!V$6:AB$10071,7,0)</f>
        <v>1699</v>
      </c>
      <c r="J511" s="25" t="str">
        <f>VLOOKUP(C511,SOURCE!V$6:AB$10071,6,0)</f>
        <v>%+MG</v>
      </c>
      <c r="K511" s="26" t="str">
        <f t="shared" si="8"/>
        <v>%+MG</v>
      </c>
      <c r="L511" s="35" t="str">
        <f>VLOOKUP(C511,SOURCE!V$6:AB$10071,2,0)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ITM_INTEGRAL</v>
      </c>
      <c r="E512" s="23" t="str">
        <f>CHAR(34)&amp;VLOOKUP(C512,SOURCE!$V$3:$AC$2892,6,0)&amp;CHAR(34)</f>
        <v>"INTEGRAL"</v>
      </c>
      <c r="F512" s="20" t="str">
        <f>VLOOKUP(C512,SOURCE!$V$3:$AD$2892,9,0)&amp;"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VLOOKUP(C512,SOURCE!V$6:AB$10071,7,0)</f>
        <v>1700</v>
      </c>
      <c r="J512" s="25" t="str">
        <f>VLOOKUP(C512,SOURCE!V$6:AB$10071,6,0)</f>
        <v>INTEGRAL</v>
      </c>
      <c r="K512" s="26" t="str">
        <f t="shared" si="8"/>
        <v>INTEGRAL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ITM_PMOD</v>
      </c>
      <c r="E513" s="23" t="str">
        <f>CHAR(34)&amp;VLOOKUP(C513,SOURCE!$V$3:$AC$2892,6,0)&amp;CHAR(34)</f>
        <v>"^MOD"</v>
      </c>
      <c r="F513" s="20" t="str">
        <f>VLOOKUP(C513,SOURCE!$V$3:$AD$2892,9,0)&amp;"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VLOOKUP(C513,SOURCE!V$6:AB$10071,7,0)</f>
        <v>1701</v>
      </c>
      <c r="J513" s="25" t="str">
        <f>VLOOKUP(C513,SOURCE!V$6:AB$10071,6,0)</f>
        <v>^MOD</v>
      </c>
      <c r="K513" s="26" t="str">
        <f t="shared" si="8"/>
        <v>^MOD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ITM_M_DET</v>
      </c>
      <c r="E514" s="23" t="str">
        <f>CHAR(34)&amp;VLOOKUP(C514,SOURCE!$V$3:$AC$2892,6,0)&amp;CHAR(34)</f>
        <v>"|M|"</v>
      </c>
      <c r="F514" s="20" t="str">
        <f>VLOOKUP(C514,SOURCE!$V$3:$AD$2892,9,0)&amp;"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VLOOKUP(C514,SOURCE!V$6:AB$10071,7,0)</f>
        <v>1702</v>
      </c>
      <c r="J514" s="25" t="str">
        <f>VLOOKUP(C514,SOURCE!V$6:AB$10071,6,0)</f>
        <v>|M|</v>
      </c>
      <c r="K514" s="26" t="str">
        <f t="shared" si="8"/>
        <v>|M|</v>
      </c>
      <c r="L514" s="35" t="str">
        <f>VLOOKUP(C514,SOURCE!V$6:AB$10071,2,0)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ITM_PARALLEL</v>
      </c>
      <c r="E515" s="23" t="str">
        <f>CHAR(34)&amp;VLOOKUP(C515,SOURCE!$V$3:$AC$2892,6,0)&amp;CHAR(34)</f>
        <v>"PARL"</v>
      </c>
      <c r="F515" s="20" t="str">
        <f>VLOOKUP(C515,SOURCE!$V$3:$AD$2892,9,0)&amp;"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VLOOKUP(C515,SOURCE!V$6:AB$10071,7,0)</f>
        <v>1703</v>
      </c>
      <c r="J515" s="25" t="str">
        <f>VLOOKUP(C515,SOURCE!V$6:AB$10071,6,0)</f>
        <v>PARL</v>
      </c>
      <c r="K515" s="26" t="str">
        <f t="shared" si="8"/>
        <v>||</v>
      </c>
      <c r="L515" s="35" t="str">
        <f>VLOOKUP(C515,SOURCE!V$6:AB$10071,2,0)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ITM_M_TRANSP</v>
      </c>
      <c r="E516" s="23" t="str">
        <f>CHAR(34)&amp;VLOOKUP(C516,SOURCE!$V$3:$AC$2892,6,0)&amp;CHAR(34)</f>
        <v>"[M]^T"</v>
      </c>
      <c r="F516" s="20" t="str">
        <f>VLOOKUP(C516,SOURCE!$V$3:$AD$2892,9,0)&amp;"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VLOOKUP(C516,SOURCE!V$6:AB$10071,7,0)</f>
        <v>1704</v>
      </c>
      <c r="J516" s="25" t="str">
        <f>VLOOKUP(C516,SOURCE!V$6:AB$10071,6,0)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ITM_M_INV</v>
      </c>
      <c r="E517" s="23" t="str">
        <f>CHAR(34)&amp;VLOOKUP(C517,SOURCE!$V$3:$AC$2892,6,0)&amp;CHAR(34)</f>
        <v>"[M]^MINUS_1"</v>
      </c>
      <c r="F517" s="20" t="str">
        <f>VLOOKUP(C517,SOURCE!$V$3:$AD$2892,9,0)&amp;"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VLOOKUP(C517,SOURCE!V$6:AB$10071,7,0)</f>
        <v>1705</v>
      </c>
      <c r="J517" s="25" t="str">
        <f>VLOOKUP(C517,SOURCE!V$6:AB$10071,6,0)</f>
        <v>[M]^MINUS_1</v>
      </c>
      <c r="K517" s="26" t="str">
        <f t="shared" si="9"/>
        <v>[M]^MINUS_1</v>
      </c>
      <c r="L517" s="35" t="str">
        <f>VLOOKUP(C517,SOURCE!V$6:AB$10071,2,0)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ITM_PRINTERADV</v>
      </c>
      <c r="E518" s="23" t="str">
        <f>CHAR(34)&amp;VLOOKUP(C518,SOURCE!$V$3:$AC$2892,6,0)&amp;CHAR(34)</f>
        <v>"PRINTERADV"</v>
      </c>
      <c r="F518" s="20" t="str">
        <f>VLOOKUP(C518,SOURCE!$V$3:$AD$2892,9,0)&amp;"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VLOOKUP(C518,SOURCE!V$6:AB$10071,7,0)</f>
        <v>1708</v>
      </c>
      <c r="J518" s="25" t="str">
        <f>VLOOKUP(C518,SOURCE!V$6:AB$10071,6,0)</f>
        <v>PRINTERADV</v>
      </c>
      <c r="K518" s="26" t="str">
        <f t="shared" si="9"/>
        <v>PRINTERADV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ITM_PRINTERCHAR</v>
      </c>
      <c r="E519" s="23" t="str">
        <f>CHAR(34)&amp;VLOOKUP(C519,SOURCE!$V$3:$AC$2892,6,0)&amp;CHAR(34)</f>
        <v>"PRINTERCHAR"</v>
      </c>
      <c r="F519" s="20" t="str">
        <f>VLOOKUP(C519,SOURCE!$V$3:$AD$2892,9,0)&amp;"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VLOOKUP(C519,SOURCE!V$6:AB$10071,7,0)</f>
        <v>1709</v>
      </c>
      <c r="J519" s="25" t="str">
        <f>VLOOKUP(C519,SOURCE!V$6:AB$10071,6,0)</f>
        <v>PRINTERCHAR</v>
      </c>
      <c r="K519" s="26" t="str">
        <f t="shared" si="9"/>
        <v>PRINTERCHAR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ITM_PRINTERDLAY</v>
      </c>
      <c r="E520" s="23" t="str">
        <f>CHAR(34)&amp;VLOOKUP(C520,SOURCE!$V$3:$AC$2892,6,0)&amp;CHAR(34)</f>
        <v>"PRINTERDLAY"</v>
      </c>
      <c r="F520" s="20" t="str">
        <f>VLOOKUP(C520,SOURCE!$V$3:$AD$2892,9,0)&amp;"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VLOOKUP(C520,SOURCE!V$6:AB$10071,7,0)</f>
        <v>1710</v>
      </c>
      <c r="J520" s="25" t="str">
        <f>VLOOKUP(C520,SOURCE!V$6:AB$10071,6,0)</f>
        <v>PRINTERDLAY</v>
      </c>
      <c r="K520" s="26" t="str">
        <f t="shared" si="9"/>
        <v>PRINTERDLAY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ITM_PRINTERLCD</v>
      </c>
      <c r="E521" s="23" t="str">
        <f>CHAR(34)&amp;VLOOKUP(C521,SOURCE!$V$3:$AC$2892,6,0)&amp;CHAR(34)</f>
        <v>"PRINTERLCD"</v>
      </c>
      <c r="F521" s="20" t="str">
        <f>VLOOKUP(C521,SOURCE!$V$3:$AD$2892,9,0)&amp;"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VLOOKUP(C521,SOURCE!V$6:AB$10071,7,0)</f>
        <v>1711</v>
      </c>
      <c r="J521" s="25" t="str">
        <f>VLOOKUP(C521,SOURCE!V$6:AB$10071,6,0)</f>
        <v>PRINTERLCD</v>
      </c>
      <c r="K521" s="26" t="str">
        <f t="shared" si="9"/>
        <v>PRINTERLCD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ITM_PRINTERMODE</v>
      </c>
      <c r="E522" s="23" t="str">
        <f>CHAR(34)&amp;VLOOKUP(C522,SOURCE!$V$3:$AC$2892,6,0)&amp;CHAR(34)</f>
        <v>"PRINTERMODE"</v>
      </c>
      <c r="F522" s="20" t="str">
        <f>VLOOKUP(C522,SOURCE!$V$3:$AD$2892,9,0)&amp;"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VLOOKUP(C522,SOURCE!V$6:AB$10071,7,0)</f>
        <v>1712</v>
      </c>
      <c r="J522" s="25" t="str">
        <f>VLOOKUP(C522,SOURCE!V$6:AB$10071,6,0)</f>
        <v>PRINTERMODE</v>
      </c>
      <c r="K522" s="26" t="str">
        <f t="shared" si="9"/>
        <v>PRINTERMODE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ITM_PRINTERPROG</v>
      </c>
      <c r="E523" s="23" t="str">
        <f>CHAR(34)&amp;VLOOKUP(C523,SOURCE!$V$3:$AC$2892,6,0)&amp;CHAR(34)</f>
        <v>"PRINTERPROG"</v>
      </c>
      <c r="F523" s="20" t="str">
        <f>VLOOKUP(C523,SOURCE!$V$3:$AD$2892,9,0)&amp;"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VLOOKUP(C523,SOURCE!V$6:AB$10071,7,0)</f>
        <v>1713</v>
      </c>
      <c r="J523" s="25" t="str">
        <f>VLOOKUP(C523,SOURCE!V$6:AB$10071,6,0)</f>
        <v>PRINTERPROG</v>
      </c>
      <c r="K523" s="26" t="str">
        <f t="shared" si="9"/>
        <v>PRINTERPROG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</v>
      </c>
      <c r="E524" s="23" t="str">
        <f>CHAR(34)&amp;VLOOKUP(C524,SOURCE!$V$3:$AC$2892,6,0)&amp;CHAR(34)</f>
        <v>"PRINTERR"</v>
      </c>
      <c r="F524" s="20" t="str">
        <f>VLOOKUP(C524,SOURCE!$V$3:$AD$2892,9,0)&amp;"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VLOOKUP(C524,SOURCE!V$6:AB$10071,7,0)</f>
        <v>1714</v>
      </c>
      <c r="J524" s="25" t="str">
        <f>VLOOKUP(C524,SOURCE!V$6:AB$10071,6,0)</f>
        <v>PRINTERR</v>
      </c>
      <c r="K524" s="26" t="str">
        <f t="shared" si="9"/>
        <v>PRINTERr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ITM_PRINTERREGS</v>
      </c>
      <c r="E525" s="23" t="str">
        <f>CHAR(34)&amp;VLOOKUP(C525,SOURCE!$V$3:$AC$2892,6,0)&amp;CHAR(34)</f>
        <v>"PRINTERREGS"</v>
      </c>
      <c r="F525" s="20" t="str">
        <f>VLOOKUP(C525,SOURCE!$V$3:$AD$2892,9,0)&amp;"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VLOOKUP(C525,SOURCE!V$6:AB$10071,7,0)</f>
        <v>1715</v>
      </c>
      <c r="J525" s="25" t="str">
        <f>VLOOKUP(C525,SOURCE!V$6:AB$10071,6,0)</f>
        <v>PRINTERREGS</v>
      </c>
      <c r="K525" s="26" t="str">
        <f t="shared" si="9"/>
        <v>PRINTERREGS</v>
      </c>
      <c r="L525" s="35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ITM_PRINTERSTK</v>
      </c>
      <c r="E526" s="23" t="str">
        <f>CHAR(34)&amp;VLOOKUP(C526,SOURCE!$V$3:$AC$2892,6,0)&amp;CHAR(34)</f>
        <v>"PRINTERSTK"</v>
      </c>
      <c r="F526" s="20" t="str">
        <f>VLOOKUP(C526,SOURCE!$V$3:$AD$2892,9,0)&amp;"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VLOOKUP(C526,SOURCE!V$6:AB$10071,7,0)</f>
        <v>1716</v>
      </c>
      <c r="J526" s="25" t="str">
        <f>VLOOKUP(C526,SOURCE!V$6:AB$10071,6,0)</f>
        <v>PRINTERSTK</v>
      </c>
      <c r="K526" s="26" t="str">
        <f t="shared" si="9"/>
        <v>PRINTERSTK</v>
      </c>
      <c r="L526" s="35" t="str">
        <f>VLOOKUP(C526,SOURCE!V$6:AB$10071,2,0)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ITM_PRINTERTAB</v>
      </c>
      <c r="E527" s="23" t="str">
        <f>CHAR(34)&amp;VLOOKUP(C527,SOURCE!$V$3:$AC$2892,6,0)&amp;CHAR(34)</f>
        <v>"PRINTERTAB"</v>
      </c>
      <c r="F527" s="20" t="str">
        <f>VLOOKUP(C527,SOURCE!$V$3:$AD$2892,9,0)&amp;"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VLOOKUP(C527,SOURCE!V$6:AB$10071,7,0)</f>
        <v>1717</v>
      </c>
      <c r="J527" s="25" t="str">
        <f>VLOOKUP(C527,SOURCE!V$6:AB$10071,6,0)</f>
        <v>PRINTERTAB</v>
      </c>
      <c r="K527" s="26" t="str">
        <f t="shared" si="9"/>
        <v>PRINTERTAB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ITM_PRINTERUSER</v>
      </c>
      <c r="E528" s="23" t="str">
        <f>CHAR(34)&amp;VLOOKUP(C528,SOURCE!$V$3:$AC$2892,6,0)&amp;CHAR(34)</f>
        <v>"PRINTERUSER"</v>
      </c>
      <c r="F528" s="20" t="str">
        <f>VLOOKUP(C528,SOURCE!$V$3:$AD$2892,9,0)&amp;"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VLOOKUP(C528,SOURCE!V$6:AB$10071,7,0)</f>
        <v>1718</v>
      </c>
      <c r="J528" s="25" t="str">
        <f>VLOOKUP(C528,SOURCE!V$6:AB$10071,6,0)</f>
        <v>PRINTERUSER</v>
      </c>
      <c r="K528" s="26" t="str">
        <f t="shared" si="9"/>
        <v>PRINTERUSER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ITM_PRINTERWIDTH</v>
      </c>
      <c r="E529" s="23" t="str">
        <f>CHAR(34)&amp;VLOOKUP(C529,SOURCE!$V$3:$AC$2892,6,0)&amp;CHAR(34)</f>
        <v>"PRINTERWIDTH"</v>
      </c>
      <c r="F529" s="20" t="str">
        <f>VLOOKUP(C529,SOURCE!$V$3:$AD$2892,9,0)&amp;"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VLOOKUP(C529,SOURCE!V$6:AB$10071,7,0)</f>
        <v>1719</v>
      </c>
      <c r="J529" s="25" t="str">
        <f>VLOOKUP(C529,SOURCE!V$6:AB$10071,6,0)</f>
        <v>PRINTERWIDTH</v>
      </c>
      <c r="K529" s="26" t="str">
        <f t="shared" si="9"/>
        <v>PRINTERWIDTH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ITM_PRINTERSIGMA</v>
      </c>
      <c r="E530" s="23" t="str">
        <f>CHAR(34)&amp;VLOOKUP(C530,SOURCE!$V$3:$AC$2892,6,0)&amp;CHAR(34)</f>
        <v>"PRINTERSUM"</v>
      </c>
      <c r="F530" s="20" t="str">
        <f>VLOOKUP(C530,SOURCE!$V$3:$AD$2892,9,0)&amp;"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VLOOKUP(C530,SOURCE!V$6:AB$10071,7,0)</f>
        <v>1720</v>
      </c>
      <c r="J530" s="25" t="str">
        <f>VLOOKUP(C530,SOURCE!V$6:AB$10071,6,0)</f>
        <v>PRINTERSUM</v>
      </c>
      <c r="K530" s="26" t="str">
        <f t="shared" si="9"/>
        <v>PRINTERSUM</v>
      </c>
      <c r="L530" s="35" t="str">
        <f>VLOOKUP(C530,SOURCE!V$6:AB$10071,2,0)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ITM_PRINTERHASH</v>
      </c>
      <c r="E531" s="23" t="str">
        <f>CHAR(34)&amp;VLOOKUP(C531,SOURCE!$V$3:$AC$2892,6,0)&amp;CHAR(34)</f>
        <v>"PRINTER#"</v>
      </c>
      <c r="F531" s="20" t="str">
        <f>VLOOKUP(C531,SOURCE!$V$3:$AD$2892,9,0)&amp;"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VLOOKUP(C531,SOURCE!V$6:AB$10071,7,0)</f>
        <v>1721</v>
      </c>
      <c r="J531" s="25" t="str">
        <f>VLOOKUP(C531,SOURCE!V$6:AB$10071,6,0)</f>
        <v>PRINTER#</v>
      </c>
      <c r="K531" s="26" t="str">
        <f t="shared" si="9"/>
        <v>PRINTER#</v>
      </c>
      <c r="L531" s="35">
        <f>VLOOKUP(C531,SOURCE!V$6:AB$10071,2,0)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ITM_FBR</v>
      </c>
      <c r="E532" s="23" t="str">
        <f>CHAR(34)&amp;VLOOKUP(C532,SOURCE!$V$3:$AC$2892,6,0)&amp;CHAR(34)</f>
        <v>"FBR"</v>
      </c>
      <c r="F532" s="20" t="str">
        <f>VLOOKUP(C532,SOURCE!$V$3:$AD$2892,9,0)&amp;"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VLOOKUP(C532,SOURCE!V$6:AB$10071,7,0)</f>
        <v>1722</v>
      </c>
      <c r="J532" s="25" t="str">
        <f>VLOOKUP(C532,SOURCE!V$6:AB$10071,6,0)</f>
        <v>FBR</v>
      </c>
      <c r="K532" s="26" t="str">
        <f t="shared" si="9"/>
        <v>FBR</v>
      </c>
      <c r="L532" s="35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ITM_Kk</v>
      </c>
      <c r="E533" s="23" t="str">
        <f>CHAR(34)&amp;VLOOKUP(C533,SOURCE!$V$3:$AC$2892,6,0)&amp;CHAR(34)</f>
        <v>"K(M)"</v>
      </c>
      <c r="F533" s="20" t="str">
        <f>VLOOKUP(C533,SOURCE!$V$3:$AD$2892,9,0)&amp;"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VLOOKUP(C533,SOURCE!V$6:AB$10071,7,0)</f>
        <v>1726</v>
      </c>
      <c r="J533" s="25" t="str">
        <f>VLOOKUP(C533,SOURCE!V$6:AB$10071,6,0)</f>
        <v>K(M)</v>
      </c>
      <c r="K533" s="26" t="str">
        <f t="shared" si="9"/>
        <v>K(m)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ITM_Ek</v>
      </c>
      <c r="E534" s="23" t="str">
        <f>CHAR(34)&amp;VLOOKUP(C534,SOURCE!$V$3:$AC$2892,6,0)&amp;CHAR(34)</f>
        <v>"E(M)"</v>
      </c>
      <c r="F534" s="20" t="str">
        <f>VLOOKUP(C534,SOURCE!$V$3:$AD$2892,9,0)&amp;"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VLOOKUP(C534,SOURCE!V$6:AB$10071,7,0)</f>
        <v>1727</v>
      </c>
      <c r="J534" s="25" t="str">
        <f>VLOOKUP(C534,SOURCE!V$6:AB$10071,6,0)</f>
        <v>E(M)</v>
      </c>
      <c r="K534" s="26" t="str">
        <f t="shared" si="9"/>
        <v>E(m)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ITM_PInk</v>
      </c>
      <c r="E535" s="23" t="str">
        <f>CHAR(34)&amp;VLOOKUP(C535,SOURCE!$V$3:$AC$2892,6,0)&amp;CHAR(34)</f>
        <v>"PI(N,M)"</v>
      </c>
      <c r="F535" s="20" t="str">
        <f>VLOOKUP(C535,SOURCE!$V$3:$AD$2892,9,0)&amp;"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VLOOKUP(C535,SOURCE!V$6:AB$10071,7,0)</f>
        <v>1728</v>
      </c>
      <c r="J535" s="25" t="str">
        <f>VLOOKUP(C535,SOURCE!V$6:AB$10071,6,0)</f>
        <v>PI(N,M)</v>
      </c>
      <c r="K535" s="26" t="str">
        <f t="shared" si="9"/>
        <v>PI(n,m)</v>
      </c>
      <c r="L535" s="35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ITM_EXIT1</v>
      </c>
      <c r="E536" s="23" t="str">
        <f>CHAR(34)&amp;VLOOKUP(C536,SOURCE!$V$3:$AC$2892,6,0)&amp;CHAR(34)</f>
        <v>"EXIT"</v>
      </c>
      <c r="F536" s="20" t="str">
        <f>VLOOKUP(C536,SOURCE!$V$3:$AD$2892,9,0)&amp;"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VLOOKUP(C536,SOURCE!V$6:AB$10071,7,0)</f>
        <v>1737</v>
      </c>
      <c r="J536" s="25" t="str">
        <f>VLOOKUP(C536,SOURCE!V$6:AB$10071,6,0)</f>
        <v>EXIT</v>
      </c>
      <c r="K536" s="26" t="str">
        <f t="shared" si="9"/>
        <v>EXIT</v>
      </c>
      <c r="L536" s="35">
        <f>VLOOKUP(C536,SOURCE!V$6:AB$10071,2,0)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ITM_AIM</v>
      </c>
      <c r="E537" s="23" t="str">
        <f>CHAR(34)&amp;VLOOKUP(C537,SOURCE!$V$3:$AC$2892,6,0)&amp;CHAR(34)</f>
        <v>"ALPHA"</v>
      </c>
      <c r="F537" s="20" t="str">
        <f>VLOOKUP(C537,SOURCE!$V$3:$AD$2892,9,0)&amp;"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VLOOKUP(C537,SOURCE!V$6:AB$10071,7,0)</f>
        <v>1740</v>
      </c>
      <c r="J537" s="25" t="str">
        <f>VLOOKUP(C537,SOURCE!V$6:AB$10071,6,0)</f>
        <v>ALPHA</v>
      </c>
      <c r="K537" s="26" t="str">
        <f t="shared" si="9"/>
        <v>alpha</v>
      </c>
      <c r="L537" s="35" t="str">
        <f>VLOOKUP(C537,SOURCE!V$6:AB$10071,2,0)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ITM_dotD</v>
      </c>
      <c r="E538" s="23" t="str">
        <f>CHAR(34)&amp;VLOOKUP(C538,SOURCE!$V$3:$AC$2892,6,0)&amp;CHAR(34)</f>
        <v>"DOTD"</v>
      </c>
      <c r="F538" s="20" t="str">
        <f>VLOOKUP(C538,SOURCE!$V$3:$AD$2892,9,0)&amp;"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VLOOKUP(C538,SOURCE!V$6:AB$10071,7,0)</f>
        <v>1741</v>
      </c>
      <c r="J538" s="25" t="str">
        <f>VLOOKUP(C538,SOURCE!V$6:AB$10071,6,0)</f>
        <v>DOTD</v>
      </c>
      <c r="K538" s="26" t="str">
        <f t="shared" si="9"/>
        <v>.d</v>
      </c>
      <c r="L538" s="35">
        <f>VLOOKUP(C538,SOURCE!V$6:AB$10071,2,0)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ITM_SHOW</v>
      </c>
      <c r="E539" s="23" t="str">
        <f>CHAR(34)&amp;VLOOKUP(C539,SOURCE!$V$3:$AC$2892,6,0)&amp;CHAR(34)</f>
        <v>"SHOW"</v>
      </c>
      <c r="F539" s="20" t="str">
        <f>VLOOKUP(C539,SOURCE!$V$3:$AD$2892,9,0)&amp;"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VLOOKUP(C539,SOURCE!V$6:AB$10071,7,0)</f>
        <v>1742</v>
      </c>
      <c r="J539" s="25" t="str">
        <f>VLOOKUP(C539,SOURCE!V$6:AB$10071,6,0)</f>
        <v>SHOW</v>
      </c>
      <c r="K539" s="26" t="str">
        <f t="shared" si="9"/>
        <v>SHOW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ITM_SYSTEM</v>
      </c>
      <c r="E540" s="23" t="str">
        <f>CHAR(34)&amp;VLOOKUP(C540,SOURCE!$V$3:$AC$2892,6,0)&amp;CHAR(34)</f>
        <v>"SYSTEM"</v>
      </c>
      <c r="F540" s="20" t="str">
        <f>VLOOKUP(C540,SOURCE!$V$3:$AD$2892,9,0)&amp;"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VLOOKUP(C540,SOURCE!V$6:AB$10071,7,0)</f>
        <v>1743</v>
      </c>
      <c r="J540" s="25" t="str">
        <f>VLOOKUP(C540,SOURCE!V$6:AB$10071,6,0)</f>
        <v>SYSTEM</v>
      </c>
      <c r="K540" s="26" t="str">
        <f t="shared" si="9"/>
        <v>SYSTEM</v>
      </c>
      <c r="L540" s="35" t="str">
        <f>VLOOKUP(C540,SOURCE!V$6:AB$10071,2,0)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ITM_XH</v>
      </c>
      <c r="E541" s="23" t="str">
        <f>CHAR(34)&amp;VLOOKUP(C541,SOURCE!$V$3:$AC$2892,6,0)&amp;CHAR(34)</f>
        <v>"X_HARM"</v>
      </c>
      <c r="F541" s="20" t="str">
        <f>VLOOKUP(C541,SOURCE!$V$3:$AD$2892,9,0)&amp;"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VLOOKUP(C541,SOURCE!V$6:AB$10071,7,0)</f>
        <v>1746</v>
      </c>
      <c r="J541" s="25" t="str">
        <f>VLOOKUP(C541,SOURCE!V$6:AB$10071,6,0)</f>
        <v>X_HARM</v>
      </c>
      <c r="K541" s="26" t="str">
        <f t="shared" si="9"/>
        <v>x_BARH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ITM_XRMS</v>
      </c>
      <c r="E542" s="23" t="str">
        <f>CHAR(34)&amp;VLOOKUP(C542,SOURCE!$V$3:$AC$2892,6,0)&amp;CHAR(34)</f>
        <v>"X_RMS"</v>
      </c>
      <c r="F542" s="20" t="str">
        <f>VLOOKUP(C542,SOURCE!$V$3:$AD$2892,9,0)&amp;"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VLOOKUP(C542,SOURCE!V$6:AB$10071,7,0)</f>
        <v>1747</v>
      </c>
      <c r="J542" s="25" t="str">
        <f>VLOOKUP(C542,SOURCE!V$6:AB$10071,6,0)</f>
        <v>X_RMS</v>
      </c>
      <c r="K542" s="26" t="str">
        <f t="shared" si="9"/>
        <v>x_BARRMS</v>
      </c>
      <c r="L542" s="35" t="str">
        <f>VLOOKUP(C542,SOURCE!V$6:AB$10071,2,0)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ITM_DET</v>
      </c>
      <c r="E543" s="23" t="str">
        <f>CHAR(34)&amp;VLOOKUP(C543,SOURCE!$V$3:$AC$2892,6,0)&amp;CHAR(34)</f>
        <v>"DET"</v>
      </c>
      <c r="F543" s="20" t="str">
        <f>VLOOKUP(C543,SOURCE!$V$3:$AD$2892,9,0)&amp;"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VLOOKUP(C543,SOURCE!V$6:AB$10071,7,0)</f>
        <v>1751</v>
      </c>
      <c r="J543" s="25" t="str">
        <f>VLOOKUP(C543,SOURCE!V$6:AB$10071,6,0)</f>
        <v>DET</v>
      </c>
      <c r="K543" s="26" t="str">
        <f t="shared" si="9"/>
        <v>DET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ITM_INVRT</v>
      </c>
      <c r="E544" s="23" t="str">
        <f>CHAR(34)&amp;VLOOKUP(C544,SOURCE!$V$3:$AC$2892,6,0)&amp;CHAR(34)</f>
        <v>"INVRT"</v>
      </c>
      <c r="F544" s="20" t="str">
        <f>VLOOKUP(C544,SOURCE!$V$3:$AD$2892,9,0)&amp;"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VLOOKUP(C544,SOURCE!V$6:AB$10071,7,0)</f>
        <v>1752</v>
      </c>
      <c r="J544" s="25" t="str">
        <f>VLOOKUP(C544,SOURCE!V$6:AB$10071,6,0)</f>
        <v>INVRT</v>
      </c>
      <c r="K544" s="26" t="str">
        <f t="shared" si="9"/>
        <v>INVRT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ITM_TRANS</v>
      </c>
      <c r="E545" s="23" t="str">
        <f>CHAR(34)&amp;VLOOKUP(C545,SOURCE!$V$3:$AC$2892,6,0)&amp;CHAR(34)</f>
        <v>"TRANS"</v>
      </c>
      <c r="F545" s="20" t="str">
        <f>VLOOKUP(C545,SOURCE!$V$3:$AD$2892,9,0)&amp;"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VLOOKUP(C545,SOURCE!V$6:AB$10071,7,0)</f>
        <v>1753</v>
      </c>
      <c r="J545" s="25" t="str">
        <f>VLOOKUP(C545,SOURCE!V$6:AB$10071,6,0)</f>
        <v>TRANS</v>
      </c>
      <c r="K545" s="26" t="str">
        <f t="shared" si="9"/>
        <v>TRANS</v>
      </c>
      <c r="L545" s="35" t="str">
        <f>VLOOKUP(C545,SOURCE!V$6:AB$10071,2,0)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ITM_iPIn</v>
      </c>
      <c r="E546" s="23" t="str">
        <f>CHAR(34)&amp;VLOOKUP(C546,SOURCE!$V$3:$AC$2892,6,0)&amp;CHAR(34)</f>
        <v>"IPIN"</v>
      </c>
      <c r="F546" s="20" t="str">
        <f>VLOOKUP(C546,SOURCE!$V$3:$AD$2892,9,0)&amp;"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VLOOKUP(C546,SOURCE!V$6:AB$10071,7,0)</f>
        <v>1754</v>
      </c>
      <c r="J546" s="25" t="str">
        <f>VLOOKUP(C546,SOURCE!V$6:AB$10071,6,0)</f>
        <v>IPIN</v>
      </c>
      <c r="K546" s="26" t="str">
        <f t="shared" si="9"/>
        <v>iPIn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ITM_iSIGMAn</v>
      </c>
      <c r="E547" s="23" t="str">
        <f>CHAR(34)&amp;VLOOKUP(C547,SOURCE!$V$3:$AC$2892,6,0)&amp;CHAR(34)</f>
        <v>"ISUMN"</v>
      </c>
      <c r="F547" s="20" t="str">
        <f>VLOOKUP(C547,SOURCE!$V$3:$AD$2892,9,0)&amp;"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VLOOKUP(C547,SOURCE!V$6:AB$10071,7,0)</f>
        <v>1755</v>
      </c>
      <c r="J547" s="25" t="str">
        <f>VLOOKUP(C547,SOURCE!V$6:AB$10071,6,0)</f>
        <v>ISUMN</v>
      </c>
      <c r="K547" s="26" t="str">
        <f t="shared" si="9"/>
        <v>iSUMn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ITM_PLOT_CENTRL</v>
      </c>
      <c r="E548" s="23" t="str">
        <f>CHAR(34)&amp;VLOOKUP(C548,SOURCE!$V$3:$AC$2892,6,0)&amp;CHAR(34)</f>
        <v>"CENTRL"</v>
      </c>
      <c r="F548" s="20" t="str">
        <f>VLOOKUP(C548,SOURCE!$V$3:$AD$2892,9,0)&amp;"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VLOOKUP(C548,SOURCE!V$6:AB$10071,7,0)</f>
        <v>1756</v>
      </c>
      <c r="J548" s="25" t="str">
        <f>VLOOKUP(C548,SOURCE!V$6:AB$10071,6,0)</f>
        <v>CENTRL</v>
      </c>
      <c r="K548" s="26" t="str">
        <f t="shared" si="9"/>
        <v>CENTRL</v>
      </c>
      <c r="L548" s="35" t="str">
        <f>VLOOKUP(C548,SOURCE!V$6:AB$10071,2,0)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ITM_HIDE</v>
      </c>
      <c r="E549" s="23" t="str">
        <f>CHAR(34)&amp;VLOOKUP(C549,SOURCE!$V$3:$AC$2892,6,0)&amp;CHAR(34)</f>
        <v>"HIDE"</v>
      </c>
      <c r="F549" s="20" t="str">
        <f>VLOOKUP(C549,SOURCE!$V$3:$AD$2892,9,0)&amp;"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VLOOKUP(C549,SOURCE!V$6:AB$10071,7,0)</f>
        <v>1757</v>
      </c>
      <c r="J549" s="25" t="str">
        <f>VLOOKUP(C549,SOURCE!V$6:AB$10071,6,0)</f>
        <v>HIDE</v>
      </c>
      <c r="K549" s="26" t="str">
        <f t="shared" si="9"/>
        <v>HIDE</v>
      </c>
      <c r="L549" s="35" t="str">
        <f>VLOOKUP(C549,SOURCE!V$6:AB$10071,2,0)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ITM_Fphik</v>
      </c>
      <c r="E550" s="23" t="str">
        <f>CHAR(34)&amp;VLOOKUP(C550,SOURCE!$V$3:$AC$2892,6,0)&amp;CHAR(34)</f>
        <v>"F(PHI,M)"</v>
      </c>
      <c r="F550" s="20" t="str">
        <f>VLOOKUP(C550,SOURCE!$V$3:$AD$2892,9,0)&amp;"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VLOOKUP(C550,SOURCE!V$6:AB$10071,7,0)</f>
        <v>1763</v>
      </c>
      <c r="J550" s="25" t="str">
        <f>VLOOKUP(C550,SOURCE!V$6:AB$10071,6,0)</f>
        <v>F(PHI,M)</v>
      </c>
      <c r="K550" s="26" t="str">
        <f t="shared" si="9"/>
        <v>F(phi,m)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ITM_Ephik</v>
      </c>
      <c r="E551" s="23" t="str">
        <f>CHAR(34)&amp;VLOOKUP(C551,SOURCE!$V$3:$AC$2892,6,0)&amp;CHAR(34)</f>
        <v>"E(PHI,M)"</v>
      </c>
      <c r="F551" s="20" t="str">
        <f>VLOOKUP(C551,SOURCE!$V$3:$AD$2892,9,0)&amp;"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VLOOKUP(C551,SOURCE!V$6:AB$10071,7,0)</f>
        <v>1764</v>
      </c>
      <c r="J551" s="25" t="str">
        <f>VLOOKUP(C551,SOURCE!V$6:AB$10071,6,0)</f>
        <v>E(PHI,M)</v>
      </c>
      <c r="K551" s="26" t="str">
        <f t="shared" si="9"/>
        <v>E(phi,m)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ITM_ZETAphik</v>
      </c>
      <c r="E552" s="23" t="str">
        <f>CHAR(34)&amp;VLOOKUP(C552,SOURCE!$V$3:$AC$2892,6,0)&amp;CHAR(34)</f>
        <v>"ZETA(PHI,M)"</v>
      </c>
      <c r="F552" s="20" t="str">
        <f>VLOOKUP(C552,SOURCE!$V$3:$AD$2892,9,0)&amp;"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VLOOKUP(C552,SOURCE!V$6:AB$10071,7,0)</f>
        <v>1765</v>
      </c>
      <c r="J552" s="25" t="str">
        <f>VLOOKUP(C552,SOURCE!V$6:AB$10071,6,0)</f>
        <v>ZETA(PHI,M)</v>
      </c>
      <c r="K552" s="26" t="str">
        <f t="shared" si="9"/>
        <v>ZETA(phi,m)</v>
      </c>
      <c r="L552" s="35" t="str">
        <f>VLOOKUP(C552,SOURCE!V$6:AB$10071,2,0)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ITM_GETHIDE</v>
      </c>
      <c r="E553" s="23" t="str">
        <f>CHAR(34)&amp;VLOOKUP(C553,SOURCE!$V$3:$AC$2892,6,0)&amp;CHAR(34)</f>
        <v>"HIDE?"</v>
      </c>
      <c r="F553" s="20" t="str">
        <f>VLOOKUP(C553,SOURCE!$V$3:$AD$2892,9,0)&amp;"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VLOOKUP(C553,SOURCE!V$6:AB$10071,7,0)</f>
        <v>1766</v>
      </c>
      <c r="J553" s="25" t="str">
        <f>VLOOKUP(C553,SOURCE!V$6:AB$10071,6,0)</f>
        <v>HIDE?</v>
      </c>
      <c r="K553" s="26" t="str">
        <f t="shared" si="9"/>
        <v>HIDE?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ITM_SQRT</v>
      </c>
      <c r="E554" s="23" t="str">
        <f>CHAR(34)&amp;VLOOKUP(C554,SOURCE!$V$3:$AC$2892,6,0)&amp;CHAR(34)</f>
        <v>"SQRT"</v>
      </c>
      <c r="F554" s="20" t="str">
        <f>VLOOKUP(C554,SOURCE!$V$3:$AD$2892,9,0)&amp;"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VLOOKUP(C554,SOURCE!V$6:AB$10071,7,0)</f>
        <v>1768</v>
      </c>
      <c r="J554" s="25" t="str">
        <f>VLOOKUP(C554,SOURCE!V$6:AB$10071,6,0)</f>
        <v>SQRT</v>
      </c>
      <c r="K554" s="26" t="str">
        <f t="shared" si="9"/>
        <v>SQRT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ITM_atan2</v>
      </c>
      <c r="E555" s="23" t="str">
        <f>CHAR(34)&amp;VLOOKUP(C555,SOURCE!$V$3:$AC$2892,6,0)&amp;CHAR(34)</f>
        <v>"ATAN2"</v>
      </c>
      <c r="F555" s="20" t="str">
        <f>VLOOKUP(C555,SOURCE!$V$3:$AD$2892,9,0)&amp;"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VLOOKUP(C555,SOURCE!V$6:AB$10071,7,0)</f>
        <v>1775</v>
      </c>
      <c r="J555" s="25" t="str">
        <f>VLOOKUP(C555,SOURCE!V$6:AB$10071,6,0)</f>
        <v>ATAN2</v>
      </c>
      <c r="K555" s="26" t="str">
        <f t="shared" si="9"/>
        <v>ATAN2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ITM_SQRT1PX2</v>
      </c>
      <c r="E556" s="23" t="str">
        <f>CHAR(34)&amp;VLOOKUP(C556,SOURCE!$V$3:$AC$2892,6,0)&amp;CHAR(34)</f>
        <v>"SQUARE_ROOT(1+X^2)"</v>
      </c>
      <c r="F556" s="20" t="str">
        <f>VLOOKUP(C556,SOURCE!$V$3:$AD$2892,9,0)&amp;"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VLOOKUP(C556,SOURCE!V$6:AB$10071,7,0)</f>
        <v>1794</v>
      </c>
      <c r="J556" s="25" t="str">
        <f>VLOOKUP(C556,SOURCE!V$6:AB$10071,6,0)</f>
        <v>SQUARE_ROOT(1+X^2)</v>
      </c>
      <c r="K556" s="26" t="str">
        <f t="shared" si="9"/>
        <v>SQUARE_ROOT(1+x^2)</v>
      </c>
      <c r="L556" s="35" t="str">
        <f>VLOOKUP(C556,SOURCE!V$6:AB$10071,2,0)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ITM_EE_Y2D</v>
      </c>
      <c r="E557" s="23" t="str">
        <f>CHAR(34)&amp;VLOOKUP(C557,SOURCE!$V$3:$AC$2892,6,0)&amp;CHAR(34)</f>
        <v>"Y&gt;D"</v>
      </c>
      <c r="F557" s="20" t="str">
        <f>VLOOKUP(C557,SOURCE!$V$3:$AD$2892,9,0)&amp;"           {"&amp;D557&amp;",   "&amp;E557&amp;"},"</f>
        <v>//           {ITM_EE_Y2D,   "Y&gt;D"},</v>
      </c>
      <c r="H557" t="b">
        <f>ISNA(VLOOKUP(J557,J558:J$882,1,0))</f>
        <v>1</v>
      </c>
      <c r="I557" s="24">
        <f>VLOOKUP(C557,SOURCE!V$6:AB$10071,7,0)</f>
        <v>1813</v>
      </c>
      <c r="J557" s="25" t="str">
        <f>VLOOKUP(C557,SOURCE!V$6:AB$10071,6,0)</f>
        <v>Y&gt;D</v>
      </c>
      <c r="K557" s="26" t="str">
        <f t="shared" si="9"/>
        <v>DELTA&gt;Y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STD_DELTA STD_SPACE_3_PER_EM STD_RIGHT_ARROW STD_SPACE_3_PER_EM "Y"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ITM_EE_A2S</v>
      </c>
      <c r="E558" s="23" t="str">
        <f>CHAR(34)&amp;VLOOKUP(C558,SOURCE!$V$3:$AC$2892,6,0)&amp;CHAR(34)</f>
        <v>"ATOSYM"</v>
      </c>
      <c r="F558" s="20" t="str">
        <f>VLOOKUP(C558,SOURCE!$V$3:$AD$2892,9,0)&amp;"           {"&amp;D558&amp;",   "&amp;E558&amp;"},"</f>
        <v>//           {ITM_EE_A2S,   "ATOSYM"},</v>
      </c>
      <c r="H558" t="b">
        <f>ISNA(VLOOKUP(J558,J559:J$882,1,0))</f>
        <v>1</v>
      </c>
      <c r="I558" s="24">
        <f>VLOOKUP(C558,SOURCE!V$6:AB$10071,7,0)</f>
        <v>1814</v>
      </c>
      <c r="J558" s="25" t="str">
        <f>VLOOKUP(C558,SOURCE!V$6:AB$10071,6,0)</f>
        <v>ATOSYM</v>
      </c>
      <c r="K558" s="26" t="str">
        <f t="shared" si="9"/>
        <v>&gt;012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"012"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ITM_EE_S2A</v>
      </c>
      <c r="E559" s="23" t="str">
        <f>CHAR(34)&amp;VLOOKUP(C559,SOURCE!$V$3:$AC$2892,6,0)&amp;CHAR(34)</f>
        <v>"SYMTOA"</v>
      </c>
      <c r="F559" s="20" t="str">
        <f>VLOOKUP(C559,SOURCE!$V$3:$AD$2892,9,0)&amp;"           {"&amp;D559&amp;",   "&amp;E559&amp;"},"</f>
        <v>//           {ITM_EE_S2A,   "SYMTOA"},</v>
      </c>
      <c r="H559" t="b">
        <f>ISNA(VLOOKUP(J559,J560:J$882,1,0))</f>
        <v>1</v>
      </c>
      <c r="I559" s="24">
        <f>VLOOKUP(C559,SOURCE!V$6:AB$10071,7,0)</f>
        <v>1815</v>
      </c>
      <c r="J559" s="25" t="str">
        <f>VLOOKUP(C559,SOURCE!V$6:AB$10071,6,0)</f>
        <v>SYMTOA</v>
      </c>
      <c r="K559" s="26" t="str">
        <f t="shared" si="9"/>
        <v>&gt;abc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STD_RIGHT_ARROW STD_SPACE_3_PER_EM "abc"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ITM_EE_EXP_TH</v>
      </c>
      <c r="E560" s="23" t="str">
        <f>CHAR(34)&amp;VLOOKUP(C560,SOURCE!$V$3:$AC$2892,6,0)&amp;CHAR(34)</f>
        <v>"E^I^X"</v>
      </c>
      <c r="F560" s="20" t="str">
        <f>VLOOKUP(C560,SOURCE!$V$3:$AD$2892,9,0)&amp;"           {"&amp;D560&amp;",   "&amp;E560&amp;"},"</f>
        <v>//           {ITM_EE_EXP_TH,   "E^I^X"},</v>
      </c>
      <c r="H560" t="b">
        <f>ISNA(VLOOKUP(J560,J561:J$882,1,0))</f>
        <v>1</v>
      </c>
      <c r="I560" s="24">
        <f>VLOOKUP(C560,SOURCE!V$6:AB$10071,7,0)</f>
        <v>1816</v>
      </c>
      <c r="J560" s="25" t="str">
        <f>VLOOKUP(C560,SOURCE!V$6:AB$10071,6,0)</f>
        <v>E^I^X</v>
      </c>
      <c r="K560" s="26" t="str">
        <f t="shared" si="9"/>
        <v>e^i^x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"e" STD_SUP_i STD_SUP_x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ITM_EE_STO_Z</v>
      </c>
      <c r="E561" s="23" t="str">
        <f>CHAR(34)&amp;VLOOKUP(C561,SOURCE!$V$3:$AC$2892,6,0)&amp;CHAR(34)</f>
        <v>"STO3Z"</v>
      </c>
      <c r="F561" s="20" t="str">
        <f>VLOOKUP(C561,SOURCE!$V$3:$AD$2892,9,0)&amp;"           {"&amp;D561&amp;",   "&amp;E561&amp;"},"</f>
        <v>//           {ITM_EE_STO_Z,   "STO3Z"},</v>
      </c>
      <c r="H561" t="b">
        <f>ISNA(VLOOKUP(J561,J562:J$882,1,0))</f>
        <v>1</v>
      </c>
      <c r="I561" s="24">
        <f>VLOOKUP(C561,SOURCE!V$6:AB$10071,7,0)</f>
        <v>1817</v>
      </c>
      <c r="J561" s="25" t="str">
        <f>VLOOKUP(C561,SOURCE!V$6:AB$10071,6,0)</f>
        <v>STO3Z</v>
      </c>
      <c r="K561" s="26" t="str">
        <f t="shared" si="9"/>
        <v>STO3Z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"STO"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ITM_EE_RCL_Z</v>
      </c>
      <c r="E562" s="23" t="str">
        <f>CHAR(34)&amp;VLOOKUP(C562,SOURCE!$V$3:$AC$2892,6,0)&amp;CHAR(34)</f>
        <v>"RCL3Z"</v>
      </c>
      <c r="F562" s="20" t="str">
        <f>VLOOKUP(C562,SOURCE!$V$3:$AD$2892,9,0)&amp;"           {"&amp;D562&amp;",   "&amp;E562&amp;"},"</f>
        <v>//           {ITM_EE_RCL_Z,   "RCL3Z"},</v>
      </c>
      <c r="H562" t="b">
        <f>ISNA(VLOOKUP(J562,J563:J$882,1,0))</f>
        <v>1</v>
      </c>
      <c r="I562" s="24">
        <f>VLOOKUP(C562,SOURCE!V$6:AB$10071,7,0)</f>
        <v>1818</v>
      </c>
      <c r="J562" s="25" t="str">
        <f>VLOOKUP(C562,SOURCE!V$6:AB$10071,6,0)</f>
        <v>RCL3Z</v>
      </c>
      <c r="K562" s="26" t="str">
        <f t="shared" si="9"/>
        <v>RCL3Z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"RCL"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ITM_EE_STO_V</v>
      </c>
      <c r="E563" s="23" t="str">
        <f>CHAR(34)&amp;VLOOKUP(C563,SOURCE!$V$3:$AC$2892,6,0)&amp;CHAR(34)</f>
        <v>"STO3V"</v>
      </c>
      <c r="F563" s="20" t="str">
        <f>VLOOKUP(C563,SOURCE!$V$3:$AD$2892,9,0)&amp;"           {"&amp;D563&amp;",   "&amp;E563&amp;"},"</f>
        <v>//           {ITM_EE_STO_V,   "STO3V"},</v>
      </c>
      <c r="H563" t="b">
        <f>ISNA(VLOOKUP(J563,J564:J$882,1,0))</f>
        <v>1</v>
      </c>
      <c r="I563" s="24">
        <f>VLOOKUP(C563,SOURCE!V$6:AB$10071,7,0)</f>
        <v>1819</v>
      </c>
      <c r="J563" s="25" t="str">
        <f>VLOOKUP(C563,SOURCE!V$6:AB$10071,6,0)</f>
        <v>STO3V</v>
      </c>
      <c r="K563" s="26" t="str">
        <f t="shared" si="9"/>
        <v>STO3V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ITM_EE_RCL_V</v>
      </c>
      <c r="E564" s="23" t="str">
        <f>CHAR(34)&amp;VLOOKUP(C564,SOURCE!$V$3:$AC$2892,6,0)&amp;CHAR(34)</f>
        <v>"RCL3V"</v>
      </c>
      <c r="F564" s="20" t="str">
        <f>VLOOKUP(C564,SOURCE!$V$3:$AD$2892,9,0)&amp;"           {"&amp;D564&amp;",   "&amp;E564&amp;"},"</f>
        <v>//           {ITM_EE_RCL_V,   "RCL3V"},</v>
      </c>
      <c r="H564" t="b">
        <f>ISNA(VLOOKUP(J564,J565:J$882,1,0))</f>
        <v>1</v>
      </c>
      <c r="I564" s="24">
        <f>VLOOKUP(C564,SOURCE!V$6:AB$10071,7,0)</f>
        <v>1820</v>
      </c>
      <c r="J564" s="25" t="str">
        <f>VLOOKUP(C564,SOURCE!V$6:AB$10071,6,0)</f>
        <v>RCL3V</v>
      </c>
      <c r="K564" s="26" t="str">
        <f t="shared" si="9"/>
        <v>RCL3V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ITM_EE_STO_I</v>
      </c>
      <c r="E565" s="23" t="str">
        <f>CHAR(34)&amp;VLOOKUP(C565,SOURCE!$V$3:$AC$2892,6,0)&amp;CHAR(34)</f>
        <v>"STO3I"</v>
      </c>
      <c r="F565" s="20" t="str">
        <f>VLOOKUP(C565,SOURCE!$V$3:$AD$2892,9,0)&amp;"           {"&amp;D565&amp;",   "&amp;E565&amp;"},"</f>
        <v>//           {ITM_EE_STO_I,   "STO3I"},</v>
      </c>
      <c r="H565" t="b">
        <f>ISNA(VLOOKUP(J565,J566:J$882,1,0))</f>
        <v>1</v>
      </c>
      <c r="I565" s="24">
        <f>VLOOKUP(C565,SOURCE!V$6:AB$10071,7,0)</f>
        <v>1821</v>
      </c>
      <c r="J565" s="25" t="str">
        <f>VLOOKUP(C565,SOURCE!V$6:AB$10071,6,0)</f>
        <v>STO3I</v>
      </c>
      <c r="K565" s="26" t="str">
        <f t="shared" si="9"/>
        <v>STO3I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ITM_EE_RCL_I</v>
      </c>
      <c r="E566" s="23" t="str">
        <f>CHAR(34)&amp;VLOOKUP(C566,SOURCE!$V$3:$AC$2892,6,0)&amp;CHAR(34)</f>
        <v>"RCL3I"</v>
      </c>
      <c r="F566" s="20" t="str">
        <f>VLOOKUP(C566,SOURCE!$V$3:$AD$2892,9,0)&amp;"           {"&amp;D566&amp;",   "&amp;E566&amp;"},"</f>
        <v>//           {ITM_EE_RCL_I,   "RCL3I"},</v>
      </c>
      <c r="H566" t="b">
        <f>ISNA(VLOOKUP(J566,J567:J$882,1,0))</f>
        <v>1</v>
      </c>
      <c r="I566" s="24">
        <f>VLOOKUP(C566,SOURCE!V$6:AB$10071,7,0)</f>
        <v>1822</v>
      </c>
      <c r="J566" s="25" t="str">
        <f>VLOOKUP(C566,SOURCE!V$6:AB$10071,6,0)</f>
        <v>RCL3I</v>
      </c>
      <c r="K566" s="26" t="str">
        <f t="shared" si="9"/>
        <v>RCL3I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ITM_EE_STO_V_I</v>
      </c>
      <c r="E567" s="23" t="str">
        <f>CHAR(34)&amp;VLOOKUP(C567,SOURCE!$V$3:$AC$2892,6,0)&amp;CHAR(34)</f>
        <v>"3V/3I"</v>
      </c>
      <c r="F567" s="20" t="str">
        <f>VLOOKUP(C567,SOURCE!$V$3:$AD$2892,9,0)&amp;"           {"&amp;D567&amp;",   "&amp;E567&amp;"},"</f>
        <v>//           {ITM_EE_STO_V_I,   "3V/3I"},</v>
      </c>
      <c r="H567" t="b">
        <f>ISNA(VLOOKUP(J567,J568:J$882,1,0))</f>
        <v>1</v>
      </c>
      <c r="I567" s="24">
        <f>VLOOKUP(C567,SOURCE!V$6:AB$10071,7,0)</f>
        <v>1823</v>
      </c>
      <c r="J567" s="25" t="str">
        <f>VLOOKUP(C567,SOURCE!V$6:AB$10071,6,0)</f>
        <v>3V/3I</v>
      </c>
      <c r="K567" s="26" t="str">
        <f t="shared" si="9"/>
        <v>V/I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"V" STD_DIVIDE "I"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ITM_EE_STO_IR</v>
      </c>
      <c r="E568" s="23" t="str">
        <f>CHAR(34)&amp;VLOOKUP(C568,SOURCE!$V$3:$AC$2892,6,0)&amp;CHAR(34)</f>
        <v>"3Ix3Z"</v>
      </c>
      <c r="F568" s="20" t="str">
        <f>VLOOKUP(C568,SOURCE!$V$3:$AD$2892,9,0)&amp;"           {"&amp;D568&amp;",   "&amp;E568&amp;"},"</f>
        <v>//           {ITM_EE_STO_IR,   "3Ix3Z"},</v>
      </c>
      <c r="H568" t="b">
        <f>ISNA(VLOOKUP(J568,J569:J$882,1,0))</f>
        <v>1</v>
      </c>
      <c r="I568" s="24">
        <f>VLOOKUP(C568,SOURCE!V$6:AB$10071,7,0)</f>
        <v>1824</v>
      </c>
      <c r="J568" s="25" t="str">
        <f>VLOOKUP(C568,SOURCE!V$6:AB$10071,6,0)</f>
        <v>3Ix3Z</v>
      </c>
      <c r="K568" s="26" t="str">
        <f t="shared" si="9"/>
        <v>ICROSSZ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"I" STD_CROSS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ITM_EE_STO_V_Z</v>
      </c>
      <c r="E569" s="23" t="str">
        <f>CHAR(34)&amp;VLOOKUP(C569,SOURCE!$V$3:$AC$2892,6,0)&amp;CHAR(34)</f>
        <v>"3V/3Z"</v>
      </c>
      <c r="F569" s="20" t="str">
        <f>VLOOKUP(C569,SOURCE!$V$3:$AD$2892,9,0)&amp;"           {"&amp;D569&amp;",   "&amp;E569&amp;"},"</f>
        <v>//           {ITM_EE_STO_V_Z,   "3V/3Z"},</v>
      </c>
      <c r="H569" t="b">
        <f>ISNA(VLOOKUP(J569,J570:J$882,1,0))</f>
        <v>1</v>
      </c>
      <c r="I569" s="24">
        <f>VLOOKUP(C569,SOURCE!V$6:AB$10071,7,0)</f>
        <v>1825</v>
      </c>
      <c r="J569" s="25" t="str">
        <f>VLOOKUP(C569,SOURCE!V$6:AB$10071,6,0)</f>
        <v>3V/3Z</v>
      </c>
      <c r="K569" s="26" t="str">
        <f t="shared" si="9"/>
        <v>V/Z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ITM_EE_X2BAL</v>
      </c>
      <c r="E570" s="23" t="str">
        <f>CHAR(34)&amp;VLOOKUP(C570,SOURCE!$V$3:$AC$2892,6,0)&amp;CHAR(34)</f>
        <v>"X&gt;BAL"</v>
      </c>
      <c r="F570" s="20" t="str">
        <f>VLOOKUP(C570,SOURCE!$V$3:$AD$2892,9,0)&amp;"           {"&amp;D570&amp;",   "&amp;E570&amp;"},"</f>
        <v>//           {ITM_EE_X2BAL,   "X&gt;BAL"},</v>
      </c>
      <c r="H570" t="b">
        <f>ISNA(VLOOKUP(J570,J571:J$882,1,0))</f>
        <v>1</v>
      </c>
      <c r="I570" s="24">
        <f>VLOOKUP(C570,SOURCE!V$6:AB$10071,7,0)</f>
        <v>1826</v>
      </c>
      <c r="J570" s="25" t="str">
        <f>VLOOKUP(C570,SOURCE!V$6:AB$10071,6,0)</f>
        <v>X&gt;BAL</v>
      </c>
      <c r="K570" s="26" t="str">
        <f t="shared" si="9"/>
        <v>X&gt;BAL</v>
      </c>
      <c r="L570" s="35" t="str">
        <f>VLOOKUP(C570,SOURCE!V$6:AB$10071,2,0)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"X" STD_SPACE_3_PER_EM STD_RIGHT_ARROW STD_SPACE_3_PER_EM "BAL"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ITM_MATX_A</v>
      </c>
      <c r="E571" s="23" t="str">
        <f>CHAR(34)&amp;VLOOKUP(C571,SOURCE!$V$3:$AC$2892,6,0)&amp;CHAR(34)</f>
        <v>"M.A"</v>
      </c>
      <c r="F571" s="20" t="str">
        <f>VLOOKUP(C571,SOURCE!$V$3:$AD$2892,9,0)&amp;"           {"&amp;D571&amp;",   "&amp;E571&amp;"},"</f>
        <v>//           {ITM_MATX_A,   "M.A"},</v>
      </c>
      <c r="H571" t="b">
        <f>ISNA(VLOOKUP(J571,J572:J$882,1,0))</f>
        <v>1</v>
      </c>
      <c r="I571" s="24">
        <f>VLOOKUP(C571,SOURCE!V$6:AB$10071,7,0)</f>
        <v>1827</v>
      </c>
      <c r="J571" s="25" t="str">
        <f>VLOOKUP(C571,SOURCE!V$6:AB$10071,6,0)</f>
        <v>M.A</v>
      </c>
      <c r="K571" s="26" t="str">
        <f t="shared" si="9"/>
        <v>[A]</v>
      </c>
      <c r="L571" s="35" t="str">
        <f>VLOOKUP(C571,SOURCE!V$6:AB$10071,2,0)</f>
        <v>CUSTOM TEMP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"[A]"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</v>
      </c>
      <c r="E572" s="23" t="str">
        <f>CHAR(34)&amp;VLOOKUP(C572,SOURCE!$V$3:$AC$2892,6,0)&amp;CHAR(34)</f>
        <v>"OP_A"</v>
      </c>
      <c r="F572" s="20" t="str">
        <f>VLOOKUP(C572,SOURCE!$V$3:$AD$2892,9,0)&amp;"           {"&amp;D572&amp;",   "&amp;E572&amp;"},"</f>
        <v>//           {ITM_op_a,   "OP_A"},</v>
      </c>
      <c r="H572" t="b">
        <f>ISNA(VLOOKUP(J572,J573:J$882,1,0))</f>
        <v>1</v>
      </c>
      <c r="I572" s="24">
        <f>VLOOKUP(C572,SOURCE!V$6:AB$10071,7,0)</f>
        <v>1828</v>
      </c>
      <c r="J572" s="25" t="str">
        <f>VLOOKUP(C572,SOURCE!V$6:AB$10071,6,0)</f>
        <v>OP_A</v>
      </c>
      <c r="K572" s="26" t="str">
        <f t="shared" si="9"/>
        <v>a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ITM_op_a2</v>
      </c>
      <c r="E573" s="23" t="str">
        <f>CHAR(34)&amp;VLOOKUP(C573,SOURCE!$V$3:$AC$2892,6,0)&amp;CHAR(34)</f>
        <v>"OP_A^2"</v>
      </c>
      <c r="F573" s="20" t="str">
        <f>VLOOKUP(C573,SOURCE!$V$3:$AD$2892,9,0)&amp;"           {"&amp;D573&amp;",   "&amp;E573&amp;"},"</f>
        <v>//           {ITM_op_a2,   "OP_A^2"},</v>
      </c>
      <c r="H573" t="b">
        <f>ISNA(VLOOKUP(J573,J574:J$882,1,0))</f>
        <v>1</v>
      </c>
      <c r="I573" s="24">
        <f>VLOOKUP(C573,SOURCE!V$6:AB$10071,7,0)</f>
        <v>1829</v>
      </c>
      <c r="J573" s="25" t="str">
        <f>VLOOKUP(C573,SOURCE!V$6:AB$10071,6,0)</f>
        <v>OP_A^2</v>
      </c>
      <c r="K573" s="26" t="str">
        <f t="shared" si="9"/>
        <v>a^2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"a" STD_SUP_2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ITM_op_j</v>
      </c>
      <c r="E574" s="23" t="str">
        <f>CHAR(34)&amp;VLOOKUP(C574,SOURCE!$V$3:$AC$2892,6,0)&amp;CHAR(34)</f>
        <v>"OP_I"</v>
      </c>
      <c r="F574" s="20" t="str">
        <f>VLOOKUP(C574,SOURCE!$V$3:$AD$2892,9,0)&amp;"           {"&amp;D574&amp;",   "&amp;E574&amp;"},"</f>
        <v>//           {ITM_op_j,   "OP_I"},</v>
      </c>
      <c r="H574" t="b">
        <f>ISNA(VLOOKUP(J574,J575:J$882,1,0))</f>
        <v>1</v>
      </c>
      <c r="I574" s="24">
        <f>VLOOKUP(C574,SOURCE!V$6:AB$10071,7,0)</f>
        <v>1830</v>
      </c>
      <c r="J574" s="25" t="str">
        <f>VLOOKUP(C574,SOURCE!V$6:AB$10071,6,0)</f>
        <v>OP_I</v>
      </c>
      <c r="K574" s="26" t="str">
        <f t="shared" si="9"/>
        <v>i</v>
      </c>
      <c r="L574" s="35" t="str">
        <f>VLOOKUP(C574,SOURCE!V$6:AB$10071,2,0)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ITM_2BIN</v>
      </c>
      <c r="E575" s="23" t="str">
        <f>CHAR(34)&amp;VLOOKUP(C575,SOURCE!$V$3:$AC$2892,6,0)&amp;CHAR(34)</f>
        <v>"&gt;BIN"</v>
      </c>
      <c r="F575" s="20" t="str">
        <f>VLOOKUP(C575,SOURCE!$V$3:$AD$2892,9,0)&amp;"           {"&amp;D575&amp;",   "&amp;E575&amp;"},"</f>
        <v>//           {ITM_2BIN,   "&gt;BIN"},</v>
      </c>
      <c r="H575" t="b">
        <f>ISNA(VLOOKUP(J575,J576:J$882,1,0))</f>
        <v>1</v>
      </c>
      <c r="I575" s="24">
        <f>VLOOKUP(C575,SOURCE!V$6:AB$10071,7,0)</f>
        <v>1831</v>
      </c>
      <c r="J575" s="25" t="str">
        <f>VLOOKUP(C575,SOURCE!V$6:AB$10071,6,0)</f>
        <v>&gt;BIN</v>
      </c>
      <c r="K575" s="26" t="str">
        <f t="shared" si="9"/>
        <v>BIN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"BIN"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ITM_2OCT</v>
      </c>
      <c r="E576" s="23" t="str">
        <f>CHAR(34)&amp;VLOOKUP(C576,SOURCE!$V$3:$AC$2892,6,0)&amp;CHAR(34)</f>
        <v>"&gt;OCT"</v>
      </c>
      <c r="F576" s="20" t="str">
        <f>VLOOKUP(C576,SOURCE!$V$3:$AD$2892,9,0)&amp;"           {"&amp;D576&amp;",   "&amp;E576&amp;"},"</f>
        <v>//           {ITM_2OCT,   "&gt;OCT"},</v>
      </c>
      <c r="H576" t="b">
        <f>ISNA(VLOOKUP(J576,J577:J$882,1,0))</f>
        <v>1</v>
      </c>
      <c r="I576" s="24">
        <f>VLOOKUP(C576,SOURCE!V$6:AB$10071,7,0)</f>
        <v>1832</v>
      </c>
      <c r="J576" s="25" t="str">
        <f>VLOOKUP(C576,SOURCE!V$6:AB$10071,6,0)</f>
        <v>&gt;OCT</v>
      </c>
      <c r="K576" s="26" t="str">
        <f t="shared" si="9"/>
        <v>OCT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"OCT"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ITM_2DEC</v>
      </c>
      <c r="E577" s="23" t="str">
        <f>CHAR(34)&amp;VLOOKUP(C577,SOURCE!$V$3:$AC$2892,6,0)&amp;CHAR(34)</f>
        <v>"&gt;DEC"</v>
      </c>
      <c r="F577" s="20" t="str">
        <f>VLOOKUP(C577,SOURCE!$V$3:$AD$2892,9,0)&amp;"           {"&amp;D577&amp;",   "&amp;E577&amp;"},"</f>
        <v>//           {ITM_2DEC,   "&gt;DEC"},</v>
      </c>
      <c r="H577" t="b">
        <f>ISNA(VLOOKUP(J577,J578:J$882,1,0))</f>
        <v>1</v>
      </c>
      <c r="I577" s="24">
        <f>VLOOKUP(C577,SOURCE!V$6:AB$10071,7,0)</f>
        <v>1833</v>
      </c>
      <c r="J577" s="25" t="str">
        <f>VLOOKUP(C577,SOURCE!V$6:AB$10071,6,0)</f>
        <v>&gt;DEC</v>
      </c>
      <c r="K577" s="26" t="str">
        <f t="shared" si="9"/>
        <v>DEC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"DEC"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ITM_2HEX</v>
      </c>
      <c r="E578" s="23" t="str">
        <f>CHAR(34)&amp;VLOOKUP(C578,SOURCE!$V$3:$AC$2892,6,0)&amp;CHAR(34)</f>
        <v>"&gt;HEX"</v>
      </c>
      <c r="F578" s="20" t="str">
        <f>VLOOKUP(C578,SOURCE!$V$3:$AD$2892,9,0)&amp;"           {"&amp;D578&amp;",   "&amp;E578&amp;"},"</f>
        <v>//           {ITM_2HEX,   "&gt;HEX"},</v>
      </c>
      <c r="H578" t="b">
        <f>ISNA(VLOOKUP(J578,J579:J$882,1,0))</f>
        <v>1</v>
      </c>
      <c r="I578" s="24">
        <f>VLOOKUP(C578,SOURCE!V$6:AB$10071,7,0)</f>
        <v>1834</v>
      </c>
      <c r="J578" s="25" t="str">
        <f>VLOOKUP(C578,SOURCE!V$6:AB$10071,6,0)</f>
        <v>&gt;HEX</v>
      </c>
      <c r="K578" s="26" t="str">
        <f t="shared" si="9"/>
        <v>HEX</v>
      </c>
      <c r="L578" s="35" t="str">
        <f>VLOOKUP(C578,SOURCE!V$6:AB$10071,2,0)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ITM_HR_DEG</v>
      </c>
      <c r="E579" s="23" t="str">
        <f>CHAR(34)&amp;VLOOKUP(C579,SOURCE!$V$3:$AC$2892,6,0)&amp;CHAR(34)</f>
        <v>"HOUR"</v>
      </c>
      <c r="F579" s="20" t="str">
        <f>VLOOKUP(C579,SOURCE!$V$3:$AD$2892,9,0)&amp;"           {"&amp;D579&amp;",   "&amp;E579&amp;"},"</f>
        <v>//           {ITM_HR_DEG,   "HOUR"},</v>
      </c>
      <c r="H579" t="b">
        <f>ISNA(VLOOKUP(J579,J580:J$882,1,0))</f>
        <v>1</v>
      </c>
      <c r="I579" s="24">
        <f>VLOOKUP(C579,SOURCE!V$6:AB$10071,7,0)</f>
        <v>1839</v>
      </c>
      <c r="J579" s="25" t="str">
        <f>VLOOKUP(C579,SOURCE!V$6:AB$10071,6,0)</f>
        <v>HOUR</v>
      </c>
      <c r="K579" s="26" t="str">
        <f t="shared" si="9"/>
        <v>HOUR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"HOUR"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ITM_MINUTE</v>
      </c>
      <c r="E580" s="23" t="str">
        <f>CHAR(34)&amp;VLOOKUP(C580,SOURCE!$V$3:$AC$2892,6,0)&amp;CHAR(34)</f>
        <v>"MIN"</v>
      </c>
      <c r="F580" s="20" t="str">
        <f>VLOOKUP(C580,SOURCE!$V$3:$AD$2892,9,0)&amp;"           {"&amp;D580&amp;",   "&amp;E580&amp;"},"</f>
        <v xml:space="preserve">           {ITM_MINUTE,   "MIN"},</v>
      </c>
      <c r="H580" t="b">
        <f>ISNA(VLOOKUP(J580,J581:J$882,1,0))</f>
        <v>1</v>
      </c>
      <c r="I580" s="24">
        <f>VLOOKUP(C580,SOURCE!V$6:AB$10071,7,0)</f>
        <v>1840</v>
      </c>
      <c r="J580" s="25" t="str">
        <f>VLOOKUP(C580,SOURCE!V$6:AB$10071,6,0)</f>
        <v>MIN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MIN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0</v>
      </c>
      <c r="Q580" s="23" t="str">
        <f>VLOOKUP(I580,SOURCE!B:P,5,0)</f>
        <v>"MIN"</v>
      </c>
      <c r="W580">
        <f>IF(VLOOKUP(I580,SOURCE!B:P,2,0)&lt;&gt;"/  { itemToBeCoded",IF(ISERROR(VLOOKUP(J580,TEST!A:F,5,0)),"",VLOOKUP(J580,TEST!A:F,5,0)),"")</f>
        <v>1</v>
      </c>
      <c r="X580">
        <f>IF(VLOOKUP(I580,SOURCE!B:P,2,0)&lt;&gt;"/  { itemToBeCoded",IF(ISERROR(VLOOKUP(J580,TEST!A:F,6,0)),"",VLOOKUP(J580,TEST!A:F,6,0)),"")</f>
        <v>2</v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ITM_SECOND</v>
      </c>
      <c r="E581" s="23" t="str">
        <f>CHAR(34)&amp;VLOOKUP(C581,SOURCE!$V$3:$AC$2892,6,0)&amp;CHAR(34)</f>
        <v>"SEC"</v>
      </c>
      <c r="F581" s="20" t="str">
        <f>VLOOKUP(C581,SOURCE!$V$3:$AD$2892,9,0)&amp;"           {"&amp;D581&amp;",   "&amp;E581&amp;"},"</f>
        <v>//           {ITM_SECOND,   "SEC"},</v>
      </c>
      <c r="H581" t="b">
        <f>ISNA(VLOOKUP(J581,J582:J$882,1,0))</f>
        <v>1</v>
      </c>
      <c r="I581" s="24">
        <f>VLOOKUP(C581,SOURCE!V$6:AB$10071,7,0)</f>
        <v>1841</v>
      </c>
      <c r="J581" s="25" t="str">
        <f>VLOOKUP(C581,SOURCE!V$6:AB$10071,6,0)</f>
        <v>SEC</v>
      </c>
      <c r="K581" s="26" t="str">
        <f t="shared" si="10"/>
        <v>SEC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"SEC"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ITM_toTIME</v>
      </c>
      <c r="E582" s="23" t="str">
        <f>CHAR(34)&amp;VLOOKUP(C582,SOURCE!$V$3:$AC$2892,6,0)&amp;CHAR(34)</f>
        <v>"&gt;TIME"</v>
      </c>
      <c r="F582" s="20" t="str">
        <f>VLOOKUP(C582,SOURCE!$V$3:$AD$2892,9,0)&amp;"           {"&amp;D582&amp;",   "&amp;E582&amp;"},"</f>
        <v>//           {ITM_toTIME,   "&gt;TIME"},</v>
      </c>
      <c r="H582" t="b">
        <f>ISNA(VLOOKUP(J582,J583:J$882,1,0))</f>
        <v>1</v>
      </c>
      <c r="I582" s="24">
        <f>VLOOKUP(C582,SOURCE!V$6:AB$10071,7,0)</f>
        <v>1842</v>
      </c>
      <c r="J582" s="25" t="str">
        <f>VLOOKUP(C582,SOURCE!V$6:AB$10071,6,0)</f>
        <v>&gt;TIME</v>
      </c>
      <c r="K582" s="26" t="str">
        <f t="shared" si="10"/>
        <v>&gt;TIME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"TIME"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ITM_TIMEto</v>
      </c>
      <c r="E583" s="23" t="str">
        <f>CHAR(34)&amp;VLOOKUP(C583,SOURCE!$V$3:$AC$2892,6,0)&amp;CHAR(34)</f>
        <v>"TIME&gt;"</v>
      </c>
      <c r="F583" s="20" t="str">
        <f>VLOOKUP(C583,SOURCE!$V$3:$AD$2892,9,0)&amp;"           {"&amp;D583&amp;",   "&amp;E583&amp;"},"</f>
        <v>//           {ITM_TIMEto,   "TIME&gt;"},</v>
      </c>
      <c r="H583" t="b">
        <f>ISNA(VLOOKUP(J583,J584:J$882,1,0))</f>
        <v>1</v>
      </c>
      <c r="I583" s="24">
        <f>VLOOKUP(C583,SOURCE!V$6:AB$10071,7,0)</f>
        <v>1843</v>
      </c>
      <c r="J583" s="25" t="str">
        <f>VLOOKUP(C583,SOURCE!V$6:AB$10071,6,0)</f>
        <v>TIME&gt;</v>
      </c>
      <c r="K583" s="26" t="str">
        <f t="shared" si="10"/>
        <v>TIME&gt;</v>
      </c>
      <c r="L583" s="35" t="str">
        <f>VLOOKUP(C583,SOURCE!V$6:AB$10071,2,0)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"TIME" STD_RIGHT_ARROW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KEY_COMPLEX</v>
      </c>
      <c r="E584" s="23" t="str">
        <f>CHAR(34)&amp;VLOOKUP(C584,SOURCE!$V$3:$AC$2892,6,0)&amp;CHAR(34)</f>
        <v>"COMPLEX"</v>
      </c>
      <c r="F584" s="20" t="str">
        <f>VLOOKUP(C584,SOURCE!$V$3:$AD$2892,9,0)&amp;"           {"&amp;D584&amp;",   "&amp;E584&amp;"},"</f>
        <v xml:space="preserve">           {KEY_COMPLEX,   "COMPLEX"},</v>
      </c>
      <c r="H584" t="b">
        <f>ISNA(VLOOKUP(J584,J585:J$882,1,0))</f>
        <v>1</v>
      </c>
      <c r="I584" s="24">
        <f>VLOOKUP(C584,SOURCE!V$6:AB$10071,7,0)</f>
        <v>1848</v>
      </c>
      <c r="J584" s="25" t="str">
        <f>VLOOKUP(C584,SOURCE!V$6:AB$10071,6,0)</f>
        <v>COMPLEX</v>
      </c>
      <c r="K584" s="26" t="str">
        <f t="shared" si="10"/>
        <v>COMPLEX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"COMPLEX"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ITM_toPOL2</v>
      </c>
      <c r="E585" s="23" t="str">
        <f>CHAR(34)&amp;VLOOKUP(C585,SOURCE!$V$3:$AC$2892,6,0)&amp;CHAR(34)</f>
        <v>"&gt;POLAR"</v>
      </c>
      <c r="F585" s="20" t="str">
        <f>VLOOKUP(C585,SOURCE!$V$3:$AD$2892,9,0)&amp;"           {"&amp;D585&amp;",   "&amp;E585&amp;"},"</f>
        <v xml:space="preserve">           {ITM_toPOL2,   "&gt;POLAR"},</v>
      </c>
      <c r="H585" t="b">
        <f>ISNA(VLOOKUP(J585,J586:J$882,1,0))</f>
        <v>1</v>
      </c>
      <c r="I585" s="24">
        <f>VLOOKUP(C585,SOURCE!V$6:AB$10071,7,0)</f>
        <v>1849</v>
      </c>
      <c r="J585" s="25" t="str">
        <f>VLOOKUP(C585,SOURCE!V$6:AB$10071,6,0)</f>
        <v>&gt;POLAR</v>
      </c>
      <c r="K585" s="26" t="str">
        <f t="shared" si="10"/>
        <v>&gt;P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"P"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ITM_toREC2</v>
      </c>
      <c r="E586" s="23" t="str">
        <f>CHAR(34)&amp;VLOOKUP(C586,SOURCE!$V$3:$AC$2892,6,0)&amp;CHAR(34)</f>
        <v>"&gt;RECT"</v>
      </c>
      <c r="F586" s="20" t="str">
        <f>VLOOKUP(C586,SOURCE!$V$3:$AD$2892,9,0)&amp;"           {"&amp;D586&amp;",   "&amp;E586&amp;"},"</f>
        <v xml:space="preserve">           {ITM_toREC2,   "&gt;RECT"},</v>
      </c>
      <c r="H586" t="b">
        <f>ISNA(VLOOKUP(J586,J587:J$882,1,0))</f>
        <v>1</v>
      </c>
      <c r="I586" s="24">
        <f>VLOOKUP(C586,SOURCE!V$6:AB$10071,7,0)</f>
        <v>1850</v>
      </c>
      <c r="J586" s="25" t="str">
        <f>VLOOKUP(C586,SOURCE!V$6:AB$10071,6,0)</f>
        <v>&gt;RECT</v>
      </c>
      <c r="K586" s="26" t="str">
        <f t="shared" si="10"/>
        <v>&gt;R</v>
      </c>
      <c r="L586" s="35" t="str">
        <f>VLOOKUP(C586,SOURCE!V$6:AB$10071,2,0)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STD_RIGHT_ARROW "R"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ITM_eRPN_ON</v>
      </c>
      <c r="E587" s="23" t="str">
        <f>CHAR(34)&amp;VLOOKUP(C587,SOURCE!$V$3:$AC$2892,6,0)&amp;CHAR(34)</f>
        <v>"ERPN"</v>
      </c>
      <c r="F587" s="20" t="str">
        <f>VLOOKUP(C587,SOURCE!$V$3:$AD$2892,9,0)&amp;"           {"&amp;D587&amp;",   "&amp;E587&amp;"},"</f>
        <v xml:space="preserve">           {ITM_eRPN_ON,   "ERPN"},</v>
      </c>
      <c r="H587" t="b">
        <f>ISNA(VLOOKUP(J587,J588:J$882,1,0))</f>
        <v>1</v>
      </c>
      <c r="I587" s="24">
        <f>VLOOKUP(C587,SOURCE!V$6:AB$10071,7,0)</f>
        <v>1851</v>
      </c>
      <c r="J587" s="25" t="str">
        <f>VLOOKUP(C587,SOURCE!V$6:AB$10071,6,0)</f>
        <v>ERPN</v>
      </c>
      <c r="K587" s="26" t="str">
        <f t="shared" si="10"/>
        <v>eRPN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"eRPN"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ITM_eRPN_OFF</v>
      </c>
      <c r="E588" s="23" t="str">
        <f>CHAR(34)&amp;VLOOKUP(C588,SOURCE!$V$3:$AC$2892,6,0)&amp;CHAR(34)</f>
        <v>"RPN"</v>
      </c>
      <c r="F588" s="20" t="str">
        <f>VLOOKUP(C588,SOURCE!$V$3:$AD$2892,9,0)&amp;"           {"&amp;D588&amp;",   "&amp;E588&amp;"},"</f>
        <v xml:space="preserve">           {ITM_eRPN_OFF,   "RPN"},</v>
      </c>
      <c r="H588" t="b">
        <f>ISNA(VLOOKUP(J588,J589:J$882,1,0))</f>
        <v>1</v>
      </c>
      <c r="I588" s="24">
        <f>VLOOKUP(C588,SOURCE!V$6:AB$10071,7,0)</f>
        <v>1852</v>
      </c>
      <c r="J588" s="25" t="str">
        <f>VLOOKUP(C588,SOURCE!V$6:AB$10071,6,0)</f>
        <v>RPN</v>
      </c>
      <c r="K588" s="26" t="str">
        <f t="shared" si="10"/>
        <v>RPN</v>
      </c>
      <c r="L588" s="35" t="str">
        <f>VLOOKUP(C588,SOURCE!V$6:AB$10071,2,0)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ITM_DTtoJ</v>
      </c>
      <c r="E589" s="23" t="str">
        <f>CHAR(34)&amp;VLOOKUP(C589,SOURCE!$V$3:$AC$2892,6,0)&amp;CHAR(34)</f>
        <v>"DT&gt;J"</v>
      </c>
      <c r="F589" s="20" t="str">
        <f>VLOOKUP(C589,SOURCE!$V$3:$AD$2892,9,0)&amp;"           {"&amp;D589&amp;",   "&amp;E589&amp;"},"</f>
        <v>//           {ITM_DTtoJ,   "DT&gt;J"},</v>
      </c>
      <c r="H589" t="b">
        <f>ISNA(VLOOKUP(J589,J590:J$882,1,0))</f>
        <v>1</v>
      </c>
      <c r="I589" s="24">
        <f>VLOOKUP(C589,SOURCE!V$6:AB$10071,7,0)</f>
        <v>1862</v>
      </c>
      <c r="J589" s="25" t="str">
        <f>VLOOKUP(C589,SOURCE!V$6:AB$10071,6,0)</f>
        <v>DT&gt;J</v>
      </c>
      <c r="K589" s="26" t="str">
        <f t="shared" si="10"/>
        <v>DT&gt;J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"DT" STD_RIGHT_ARROW "J"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ITM_JtoDT</v>
      </c>
      <c r="E590" s="23" t="str">
        <f>CHAR(34)&amp;VLOOKUP(C590,SOURCE!$V$3:$AC$2892,6,0)&amp;CHAR(34)</f>
        <v>"J&gt;DT"</v>
      </c>
      <c r="F590" s="20" t="str">
        <f>VLOOKUP(C590,SOURCE!$V$3:$AD$2892,9,0)&amp;"           {"&amp;D590&amp;",   "&amp;E590&amp;"},"</f>
        <v>//           {ITM_JtoDT,   "J&gt;DT"},</v>
      </c>
      <c r="H590" t="b">
        <f>ISNA(VLOOKUP(J590,J591:J$882,1,0))</f>
        <v>1</v>
      </c>
      <c r="I590" s="24">
        <f>VLOOKUP(C590,SOURCE!V$6:AB$10071,7,0)</f>
        <v>1863</v>
      </c>
      <c r="J590" s="25" t="str">
        <f>VLOOKUP(C590,SOURCE!V$6:AB$10071,6,0)</f>
        <v>J&gt;DT</v>
      </c>
      <c r="K590" s="26" t="str">
        <f t="shared" si="10"/>
        <v>J&gt;DT</v>
      </c>
      <c r="L590" s="35" t="str">
        <f>VLOOKUP(C590,SOURCE!V$6:AB$10071,2,0)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"J" STD_RIGHT_ARROW "DT"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ITM_DSPCYCLE</v>
      </c>
      <c r="E591" s="23" t="str">
        <f>CHAR(34)&amp;VLOOKUP(C591,SOURCE!$V$3:$AC$2892,6,0)&amp;CHAR(34)</f>
        <v>"FSE"</v>
      </c>
      <c r="F591" s="20" t="str">
        <f>VLOOKUP(C591,SOURCE!$V$3:$AD$2892,9,0)&amp;"           {"&amp;D591&amp;",   "&amp;E591&amp;"},"</f>
        <v>//           {ITM_DSPCYCLE,   "FSE"},</v>
      </c>
      <c r="H591" t="b">
        <f>ISNA(VLOOKUP(J591,J592:J$882,1,0))</f>
        <v>1</v>
      </c>
      <c r="I591" s="24">
        <f>VLOOKUP(C591,SOURCE!V$6:AB$10071,7,0)</f>
        <v>1864</v>
      </c>
      <c r="J591" s="25" t="str">
        <f>VLOOKUP(C591,SOURCE!V$6:AB$10071,6,0)</f>
        <v>FSE</v>
      </c>
      <c r="K591" s="26" t="str">
        <f t="shared" si="10"/>
        <v>FSE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"FSE"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ITM_SIGFIG</v>
      </c>
      <c r="E592" s="23" t="str">
        <f>CHAR(34)&amp;VLOOKUP(C592,SOURCE!$V$3:$AC$2892,6,0)&amp;CHAR(34)</f>
        <v>"SIG"</v>
      </c>
      <c r="F592" s="20" t="str">
        <f>VLOOKUP(C592,SOURCE!$V$3:$AD$2892,9,0)&amp;"           {"&amp;D592&amp;",   "&amp;E592&amp;"},"</f>
        <v xml:space="preserve">           {ITM_SIGFIG,   "SIG"},</v>
      </c>
      <c r="H592" t="b">
        <f>ISNA(VLOOKUP(J592,J593:J$882,1,0))</f>
        <v>1</v>
      </c>
      <c r="I592" s="24">
        <f>VLOOKUP(C592,SOURCE!V$6:AB$10071,7,0)</f>
        <v>1866</v>
      </c>
      <c r="J592" s="25" t="str">
        <f>VLOOKUP(C592,SOURCE!V$6:AB$10071,6,0)</f>
        <v>SIG</v>
      </c>
      <c r="K592" s="26" t="str">
        <f t="shared" si="10"/>
        <v>SIG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"SIG"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ITM_UNIT</v>
      </c>
      <c r="E593" s="23" t="str">
        <f>CHAR(34)&amp;VLOOKUP(C593,SOURCE!$V$3:$AC$2892,6,0)&amp;CHAR(34)</f>
        <v>"UNIT"</v>
      </c>
      <c r="F593" s="20" t="str">
        <f>VLOOKUP(C593,SOURCE!$V$3:$AD$2892,9,0)&amp;"           {"&amp;D593&amp;",   "&amp;E593&amp;"},"</f>
        <v>//           {ITM_UNIT,   "UNIT"},</v>
      </c>
      <c r="H593" t="b">
        <f>ISNA(VLOOKUP(J593,J594:J$882,1,0))</f>
        <v>1</v>
      </c>
      <c r="I593" s="24">
        <f>VLOOKUP(C593,SOURCE!V$6:AB$10071,7,0)</f>
        <v>1867</v>
      </c>
      <c r="J593" s="25" t="str">
        <f>VLOOKUP(C593,SOURCE!V$6:AB$10071,6,0)</f>
        <v>UNIT</v>
      </c>
      <c r="K593" s="26" t="str">
        <f t="shared" si="10"/>
        <v>UNIT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"UNIT"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ITM_ROUND2</v>
      </c>
      <c r="E594" s="23" t="str">
        <f>CHAR(34)&amp;VLOOKUP(C594,SOURCE!$V$3:$AC$2892,6,0)&amp;CHAR(34)</f>
        <v>"ROUND"</v>
      </c>
      <c r="F594" s="20" t="str">
        <f>VLOOKUP(C594,SOURCE!$V$3:$AD$2892,9,0)&amp;"           {"&amp;D594&amp;",   "&amp;E594&amp;"},"</f>
        <v xml:space="preserve">           {ITM_ROUND2,   "ROUND"},</v>
      </c>
      <c r="H594" t="b">
        <f>ISNA(VLOOKUP(J594,J595:J$882,1,0))</f>
        <v>1</v>
      </c>
      <c r="I594" s="24">
        <f>VLOOKUP(C594,SOURCE!V$6:AB$10071,7,0)</f>
        <v>1868</v>
      </c>
      <c r="J594" s="25" t="str">
        <f>VLOOKUP(C594,SOURCE!V$6:AB$10071,6,0)</f>
        <v>ROUND</v>
      </c>
      <c r="K594" s="26" t="str">
        <f t="shared" si="10"/>
        <v>ROUND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FIX 01 0.9811111111 ROUND ALL 00 0.9 GSB M2 //</v>
      </c>
      <c r="O594" t="b">
        <f>ISNA(VLOOKUP(J594,J$3:J593,1,0))</f>
        <v>1</v>
      </c>
      <c r="Q594" s="23" t="str">
        <f>VLOOKUP(I594,SOURCE!B:P,5,0)</f>
        <v>"ROUND"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0.9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ITM_ROUNDI2</v>
      </c>
      <c r="E595" s="23" t="str">
        <f>CHAR(34)&amp;VLOOKUP(C595,SOURCE!$V$3:$AC$2892,6,0)&amp;CHAR(34)</f>
        <v>"ROUNDI"</v>
      </c>
      <c r="F595" s="20" t="str">
        <f>VLOOKUP(C595,SOURCE!$V$3:$AD$2892,9,0)&amp;"           {"&amp;D595&amp;",   "&amp;E595&amp;"},"</f>
        <v xml:space="preserve">           {ITM_ROUNDI2,   "ROUNDI"},</v>
      </c>
      <c r="H595" t="b">
        <f>ISNA(VLOOKUP(J595,J596:J$882,1,0))</f>
        <v>1</v>
      </c>
      <c r="I595" s="24">
        <f>VLOOKUP(C595,SOURCE!V$6:AB$10071,7,0)</f>
        <v>1869</v>
      </c>
      <c r="J595" s="25" t="str">
        <f>VLOOKUP(C595,SOURCE!V$6:AB$10071,6,0)</f>
        <v>ROUNDI</v>
      </c>
      <c r="K595" s="26" t="str">
        <f t="shared" si="10"/>
        <v>ROUNDI</v>
      </c>
      <c r="L595" s="35" t="str">
        <f>VLOOKUP(C595,SOURCE!V$6:AB$10071,2,0)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0.98 ROUNDI 1 GSB M2 //</v>
      </c>
      <c r="O595" t="b">
        <f>ISNA(VLOOKUP(J595,J$3:J594,1,0))</f>
        <v>1</v>
      </c>
      <c r="Q595" s="23" t="str">
        <f>VLOOKUP(I595,SOURCE!B:P,5,0)</f>
        <v>"ROUNDI"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1</v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ITM_RI</v>
      </c>
      <c r="E596" s="23" t="str">
        <f>CHAR(34)&amp;VLOOKUP(C596,SOURCE!$V$3:$AC$2892,6,0)&amp;CHAR(34)</f>
        <v>"&gt;I"</v>
      </c>
      <c r="F596" s="20" t="str">
        <f>VLOOKUP(C596,SOURCE!$V$3:$AD$2892,9,0)&amp;"           {"&amp;D596&amp;",   "&amp;E596&amp;"},"</f>
        <v>//           {ITM_RI,   "&gt;I"},</v>
      </c>
      <c r="H596" t="b">
        <f>ISNA(VLOOKUP(J596,J597:J$882,1,0))</f>
        <v>1</v>
      </c>
      <c r="I596" s="24">
        <f>VLOOKUP(C596,SOURCE!V$6:AB$10071,7,0)</f>
        <v>1871</v>
      </c>
      <c r="J596" s="25" t="str">
        <f>VLOOKUP(C596,SOURCE!V$6:AB$10071,6,0)</f>
        <v>&gt;I</v>
      </c>
      <c r="K596" s="26" t="str">
        <f t="shared" si="10"/>
        <v>&gt;I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STD_RIGHT_ARROW "I"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ITM_HASH_JM</v>
      </c>
      <c r="E597" s="23" t="str">
        <f>CHAR(34)&amp;VLOOKUP(C597,SOURCE!$V$3:$AC$2892,6,0)&amp;CHAR(34)</f>
        <v>"&gt;INT"</v>
      </c>
      <c r="F597" s="20" t="str">
        <f>VLOOKUP(C597,SOURCE!$V$3:$AD$2892,9,0)&amp;"           {"&amp;D597&amp;",   "&amp;E597&amp;"},"</f>
        <v>//           {ITM_HASH_JM,   "&gt;INT"},</v>
      </c>
      <c r="H597" t="b">
        <f>ISNA(VLOOKUP(J597,J598:J$882,1,0))</f>
        <v>1</v>
      </c>
      <c r="I597" s="24">
        <f>VLOOKUP(C597,SOURCE!V$6:AB$10071,7,0)</f>
        <v>1872</v>
      </c>
      <c r="J597" s="25" t="str">
        <f>VLOOKUP(C597,SOURCE!V$6:AB$10071,6,0)</f>
        <v>&gt;INT</v>
      </c>
      <c r="K597" s="26" t="str">
        <f t="shared" si="10"/>
        <v>#</v>
      </c>
      <c r="L597" s="35" t="str">
        <f>VLOOKUP(C597,SOURCE!V$6:AB$10071,2,0)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0</v>
      </c>
      <c r="Q597" s="23" t="str">
        <f>VLOOKUP(I597,SOURCE!B:P,5,0)</f>
        <v>"#"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ITM_DRG</v>
      </c>
      <c r="E598" s="23" t="str">
        <f>CHAR(34)&amp;VLOOKUP(C598,SOURCE!$V$3:$AC$2892,6,0)&amp;CHAR(34)</f>
        <v>"DRG"</v>
      </c>
      <c r="F598" s="20" t="str">
        <f>VLOOKUP(C598,SOURCE!$V$3:$AD$2892,9,0)&amp;"           {"&amp;D598&amp;",   "&amp;E598&amp;"},"</f>
        <v>//           {ITM_DRG,   "DRG"},</v>
      </c>
      <c r="H598" t="b">
        <f>ISNA(VLOOKUP(J598,J599:J$882,1,0))</f>
        <v>1</v>
      </c>
      <c r="I598" s="24">
        <f>VLOOKUP(C598,SOURCE!V$6:AB$10071,7,0)</f>
        <v>1873</v>
      </c>
      <c r="J598" s="25" t="str">
        <f>VLOOKUP(C598,SOURCE!V$6:AB$10071,6,0)</f>
        <v>DRG</v>
      </c>
      <c r="K598" s="26" t="str">
        <f t="shared" si="10"/>
        <v>DRG</v>
      </c>
      <c r="L598" s="35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CHR_caseUP</v>
      </c>
      <c r="E599" s="23" t="str">
        <f>CHAR(34)&amp;VLOOKUP(C599,SOURCE!$V$3:$AC$2892,6,0)&amp;CHAR(34)</f>
        <v>"CASEUP"</v>
      </c>
      <c r="F599" s="20" t="str">
        <f>VLOOKUP(C599,SOURCE!$V$3:$AD$2892,9,0)&amp;"           {"&amp;D599&amp;",   "&amp;E599&amp;"},"</f>
        <v xml:space="preserve">           {CHR_caseUP,   "CASEUP"},</v>
      </c>
      <c r="H599" t="b">
        <f>ISNA(VLOOKUP(J599,J600:J$882,1,0))</f>
        <v>1</v>
      </c>
      <c r="I599" s="24">
        <f>VLOOKUP(C599,SOURCE!V$6:AB$10071,7,0)</f>
        <v>1878</v>
      </c>
      <c r="J599" s="25" t="str">
        <f>VLOOKUP(C599,SOURCE!V$6:AB$10071,6,0)</f>
        <v>CASEUP</v>
      </c>
      <c r="K599" s="26" t="str">
        <f t="shared" si="10"/>
        <v>CASEUP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CHR_caseDN</v>
      </c>
      <c r="E600" s="23" t="str">
        <f>CHAR(34)&amp;VLOOKUP(C600,SOURCE!$V$3:$AC$2892,6,0)&amp;CHAR(34)</f>
        <v>"CASEDN"</v>
      </c>
      <c r="F600" s="20" t="str">
        <f>VLOOKUP(C600,SOURCE!$V$3:$AD$2892,9,0)&amp;"           {"&amp;D600&amp;",   "&amp;E600&amp;"},"</f>
        <v xml:space="preserve">           {CHR_caseDN,   "CASEDN"},</v>
      </c>
      <c r="H600" t="b">
        <f>ISNA(VLOOKUP(J600,J601:J$882,1,0))</f>
        <v>1</v>
      </c>
      <c r="I600" s="24">
        <f>VLOOKUP(C600,SOURCE!V$6:AB$10071,7,0)</f>
        <v>1879</v>
      </c>
      <c r="J600" s="25" t="str">
        <f>VLOOKUP(C600,SOURCE!V$6:AB$10071,6,0)</f>
        <v>CASEDN</v>
      </c>
      <c r="K600" s="26" t="str">
        <f t="shared" si="10"/>
        <v>CASEDN</v>
      </c>
      <c r="L600" s="35" t="str">
        <f>VLOOKUP(C600,SOURCE!V$6:AB$10071,2,0)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ITM_LISTXY</v>
      </c>
      <c r="E601" s="23" t="str">
        <f>CHAR(34)&amp;VLOOKUP(C601,SOURCE!$V$3:$AC$2892,6,0)&amp;CHAR(34)</f>
        <v>"LISTXY"</v>
      </c>
      <c r="F601" s="20" t="str">
        <f>VLOOKUP(C601,SOURCE!$V$3:$AD$2892,9,0)&amp;"           {"&amp;D601&amp;",   "&amp;E601&amp;"},"</f>
        <v xml:space="preserve">           {ITM_LISTXY,   "LISTXY"},</v>
      </c>
      <c r="H601" t="b">
        <f>ISNA(VLOOKUP(J601,J602:J$882,1,0))</f>
        <v>1</v>
      </c>
      <c r="I601" s="24">
        <f>VLOOKUP(C601,SOURCE!V$6:AB$10071,7,0)</f>
        <v>1880</v>
      </c>
      <c r="J601" s="25" t="str">
        <f>VLOOKUP(C601,SOURCE!V$6:AB$10071,6,0)</f>
        <v>LISTXY</v>
      </c>
      <c r="K601" s="26" t="str">
        <f t="shared" si="10"/>
        <v>LISTXY</v>
      </c>
      <c r="L601" s="35">
        <f>VLOOKUP(C601,SOURCE!V$6:AB$10071,2,0)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ITM_SH_ERPN</v>
      </c>
      <c r="E602" s="23" t="str">
        <f>CHAR(34)&amp;VLOOKUP(C602,SOURCE!$V$3:$AC$2892,6,0)&amp;CHAR(34)</f>
        <v>"ERPN?"</v>
      </c>
      <c r="F602" s="20" t="str">
        <f>VLOOKUP(C602,SOURCE!$V$3:$AD$2892,9,0)&amp;"           {"&amp;D602&amp;",   "&amp;E602&amp;"},"</f>
        <v>//           {ITM_SH_ERPN,   "ERPN?"},</v>
      </c>
      <c r="H602" t="b">
        <f>ISNA(VLOOKUP(J602,J603:J$882,1,0))</f>
        <v>1</v>
      </c>
      <c r="I602" s="24">
        <f>VLOOKUP(C602,SOURCE!V$6:AB$10071,7,0)</f>
        <v>1881</v>
      </c>
      <c r="J602" s="25" t="str">
        <f>VLOOKUP(C602,SOURCE!V$6:AB$10071,6,0)</f>
        <v>ERPN?</v>
      </c>
      <c r="K602" s="26" t="str">
        <f t="shared" si="10"/>
        <v>eRPN?</v>
      </c>
      <c r="L602" s="35" t="str">
        <f>VLOOKUP(C602,SOURCE!V$6:AB$10071,2,0)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</v>
      </c>
      <c r="E603" s="23" t="str">
        <f>CHAR(34)&amp;VLOOKUP(C603,SOURCE!$V$3:$AC$2892,6,0)&amp;CHAR(34)</f>
        <v>".MS"</v>
      </c>
      <c r="F603" s="20" t="str">
        <f>VLOOKUP(C603,SOURCE!$V$3:$AD$2892,9,0)&amp;"           {"&amp;D603&amp;",   "&amp;E603&amp;"},"</f>
        <v>//           {ITM_ms,   ".MS"},</v>
      </c>
      <c r="H603" t="b">
        <f>ISNA(VLOOKUP(J603,J604:J$882,1,0))</f>
        <v>1</v>
      </c>
      <c r="I603" s="24">
        <f>VLOOKUP(C603,SOURCE!V$6:AB$10071,7,0)</f>
        <v>1909</v>
      </c>
      <c r="J603" s="25" t="str">
        <f>VLOOKUP(C603,SOURCE!V$6:AB$10071,6,0)</f>
        <v>.MS</v>
      </c>
      <c r="K603" s="26" t="str">
        <f t="shared" si="10"/>
        <v>.ms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ITM_msTo</v>
      </c>
      <c r="E604" s="23" t="str">
        <f>CHAR(34)&amp;VLOOKUP(C604,SOURCE!$V$3:$AC$2892,6,0)&amp;CHAR(34)</f>
        <v>".MS^MINUS^1"</v>
      </c>
      <c r="F604" s="20" t="str">
        <f>VLOOKUP(C604,SOURCE!$V$3:$AD$2892,9,0)&amp;"           {"&amp;D604&amp;",   "&amp;E604&amp;"},"</f>
        <v>//           {ITM_msTo,   ".MS^MINUS^1"},</v>
      </c>
      <c r="H604" t="b">
        <f>ISNA(VLOOKUP(J604,J605:J$882,1,0))</f>
        <v>1</v>
      </c>
      <c r="I604" s="24">
        <f>VLOOKUP(C604,SOURCE!V$6:AB$10071,7,0)</f>
        <v>1910</v>
      </c>
      <c r="J604" s="25" t="str">
        <f>VLOOKUP(C604,SOURCE!V$6:AB$10071,6,0)</f>
        <v>.MS^MINUS^1</v>
      </c>
      <c r="K604" s="26" t="str">
        <f t="shared" si="10"/>
        <v>.ms^MINUS^1</v>
      </c>
      <c r="L604" s="35" t="str">
        <f>VLOOKUP(C604,SOURCE!V$6:AB$10071,2,0)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ITM_XXEQ</v>
      </c>
      <c r="E605" s="23" t="str">
        <f>CHAR(34)&amp;VLOOKUP(C605,SOURCE!$V$3:$AC$2892,6,0)&amp;CHAR(34)</f>
        <v>"X.XEQ"</v>
      </c>
      <c r="F605" s="20" t="str">
        <f>VLOOKUP(C605,SOURCE!$V$3:$AD$2892,9,0)&amp;"           {"&amp;D605&amp;",   "&amp;E605&amp;"},"</f>
        <v>//           {ITM_XXEQ,   "X.XEQ"},</v>
      </c>
      <c r="H605" t="b">
        <f>ISNA(VLOOKUP(J605,J606:J$882,1,0))</f>
        <v>1</v>
      </c>
      <c r="I605" s="24">
        <f>VLOOKUP(C605,SOURCE!V$6:AB$10071,7,0)</f>
        <v>1912</v>
      </c>
      <c r="J605" s="25" t="str">
        <f>VLOOKUP(C605,SOURCE!V$6:AB$10071,6,0)</f>
        <v>X.XEQ</v>
      </c>
      <c r="K605" s="26" t="str">
        <f t="shared" si="10"/>
        <v>X.XEQ</v>
      </c>
      <c r="L605" s="35" t="str">
        <f>VLOOKUP(C605,SOURCE!V$6:AB$10071,2,0)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ITM_HPRP</v>
      </c>
      <c r="E606" s="23" t="str">
        <f>CHAR(34)&amp;VLOOKUP(C606,SOURCE!$V$3:$AC$2892,6,0)&amp;CHAR(34)</f>
        <v>"HP.RP"</v>
      </c>
      <c r="F606" s="20" t="str">
        <f>VLOOKUP(C606,SOURCE!$V$3:$AD$2892,9,0)&amp;"           {"&amp;D606&amp;",   "&amp;E606&amp;"},"</f>
        <v>//           {ITM_HPRP,   "HP.RP"},</v>
      </c>
      <c r="H606" t="b">
        <f>ISNA(VLOOKUP(J606,J607:J$882,1,0))</f>
        <v>1</v>
      </c>
      <c r="I606" s="24">
        <f>VLOOKUP(C606,SOURCE!V$6:AB$10071,7,0)</f>
        <v>1917</v>
      </c>
      <c r="J606" s="25" t="str">
        <f>VLOOKUP(C606,SOURCE!V$6:AB$10071,6,0)</f>
        <v>HP.RP</v>
      </c>
      <c r="K606" s="26" t="str">
        <f t="shared" si="10"/>
        <v>HP.RP</v>
      </c>
      <c r="L606" s="35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"HP.RP"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ITM_STKTO3x1</v>
      </c>
      <c r="E607" s="23" t="str">
        <f>CHAR(34)&amp;VLOOKUP(C607,SOURCE!$V$3:$AC$2892,6,0)&amp;CHAR(34)</f>
        <v>"ZYX&gt;M"</v>
      </c>
      <c r="F607" s="20" t="str">
        <f>VLOOKUP(C607,SOURCE!$V$3:$AD$2892,9,0)&amp;"           {"&amp;D607&amp;",   "&amp;E607&amp;"},"</f>
        <v>//           {ITM_STKTO3x1,   "ZYX&gt;M"},</v>
      </c>
      <c r="H607" t="b">
        <f>ISNA(VLOOKUP(J607,J608:J$882,1,0))</f>
        <v>1</v>
      </c>
      <c r="I607" s="24">
        <f>VLOOKUP(C607,SOURCE!V$6:AB$10071,7,0)</f>
        <v>1931</v>
      </c>
      <c r="J607" s="25" t="str">
        <f>VLOOKUP(C607,SOURCE!V$6:AB$10071,6,0)</f>
        <v>ZYX&gt;M</v>
      </c>
      <c r="K607" s="26" t="str">
        <f t="shared" si="10"/>
        <v>zyx&gt;M</v>
      </c>
      <c r="L607" s="35" t="str">
        <f>VLOOKUP(C607,SOURCE!V$6:AB$10071,2,0)</f>
        <v>CUSTOM TEMP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"zyx" STD_RIGHT_ARROW "M"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ITM_XPARSE</v>
      </c>
      <c r="E608" s="23" t="str">
        <f>CHAR(34)&amp;VLOOKUP(C608,SOURCE!$V$3:$AC$2892,6,0)&amp;CHAR(34)</f>
        <v>"ALPHA.PARSE"</v>
      </c>
      <c r="F608" s="20" t="str">
        <f>VLOOKUP(C608,SOURCE!$V$3:$AD$2892,9,0)&amp;"           {"&amp;D608&amp;",   "&amp;E608&amp;"},"</f>
        <v>//           {ITM_XPARSE,   "ALPHA.PARSE"},</v>
      </c>
      <c r="H608" t="b">
        <f>ISNA(VLOOKUP(J608,J609:J$882,1,0))</f>
        <v>1</v>
      </c>
      <c r="I608" s="24">
        <f>VLOOKUP(C608,SOURCE!V$6:AB$10071,7,0)</f>
        <v>1932</v>
      </c>
      <c r="J608" s="25" t="str">
        <f>VLOOKUP(C608,SOURCE!V$6:AB$10071,6,0)</f>
        <v>ALPHA.PARSE</v>
      </c>
      <c r="K608" s="26" t="str">
        <f t="shared" si="10"/>
        <v>alpha.PARSE</v>
      </c>
      <c r="L608" s="35" t="str">
        <f>VLOOKUP(C608,SOURCE!V$6:AB$10071,2,0)</f>
        <v>TEXT</v>
      </c>
      <c r="M608" t="str">
        <f>IF(VLOOKUP(I608,SOURCE!B:P,2,0)="/  { itemToBeCoded","To be coded","")</f>
        <v>To be coded</v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STD_alpha ".PARSE"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ITM_FLGSV</v>
      </c>
      <c r="E609" s="23" t="str">
        <f>CHAR(34)&amp;VLOOKUP(C609,SOURCE!$V$3:$AC$2892,6,0)&amp;CHAR(34)</f>
        <v>"FLGS"</v>
      </c>
      <c r="F609" s="20" t="str">
        <f>VLOOKUP(C609,SOURCE!$V$3:$AD$2892,9,0)&amp;"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VLOOKUP(C609,SOURCE!V$6:AB$10071,7,0)</f>
        <v>1935</v>
      </c>
      <c r="J609" s="25" t="str">
        <f>VLOOKUP(C609,SOURCE!V$6:AB$10071,6,0)</f>
        <v>FLGS</v>
      </c>
      <c r="K609" s="26" t="str">
        <f t="shared" si="10"/>
        <v>FLGS</v>
      </c>
      <c r="L609" s="35" t="str">
        <f>VLOOKUP(C609,SOURCE!V$6:AB$10071,2,0)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ITM_CPXI</v>
      </c>
      <c r="E610" s="23" t="str">
        <f>CHAR(34)&amp;VLOOKUP(C610,SOURCE!$V$3:$AC$2892,6,0)&amp;CHAR(34)</f>
        <v>"CPXI"</v>
      </c>
      <c r="F610" s="20" t="str">
        <f>VLOOKUP(C610,SOURCE!$V$3:$AD$2892,9,0)&amp;"           {"&amp;D610&amp;",   "&amp;E610&amp;"},"</f>
        <v>//           {ITM_CPXI,   "CPXI"},</v>
      </c>
      <c r="H610" t="b">
        <f>ISNA(VLOOKUP(J610,J611:J$882,1,0))</f>
        <v>1</v>
      </c>
      <c r="I610" s="24">
        <f>VLOOKUP(C610,SOURCE!V$6:AB$10071,7,0)</f>
        <v>1936</v>
      </c>
      <c r="J610" s="25" t="str">
        <f>VLOOKUP(C610,SOURCE!V$6:AB$10071,6,0)</f>
        <v>CPXI</v>
      </c>
      <c r="K610" s="26" t="str">
        <f t="shared" si="10"/>
        <v>CPXi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"CPXi"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ITM_CPXJ</v>
      </c>
      <c r="E611" s="23" t="str">
        <f>CHAR(34)&amp;VLOOKUP(C611,SOURCE!$V$3:$AC$2892,6,0)&amp;CHAR(34)</f>
        <v>"CPXJ"</v>
      </c>
      <c r="F611" s="20" t="str">
        <f>VLOOKUP(C611,SOURCE!$V$3:$AD$2892,9,0)&amp;"           {"&amp;D611&amp;",   "&amp;E611&amp;"},"</f>
        <v>//           {ITM_CPXJ,   "CPXJ"},</v>
      </c>
      <c r="H611" t="b">
        <f>ISNA(VLOOKUP(J611,J612:J$882,1,0))</f>
        <v>1</v>
      </c>
      <c r="I611" s="24">
        <f>VLOOKUP(C611,SOURCE!V$6:AB$10071,7,0)</f>
        <v>1937</v>
      </c>
      <c r="J611" s="25" t="str">
        <f>VLOOKUP(C611,SOURCE!V$6:AB$10071,6,0)</f>
        <v>CPXJ</v>
      </c>
      <c r="K611" s="26" t="str">
        <f t="shared" si="10"/>
        <v>CPXj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"CPXj"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ITM_SSIZE4</v>
      </c>
      <c r="E612" s="23" t="str">
        <f>CHAR(34)&amp;VLOOKUP(C612,SOURCE!$V$3:$AC$2892,6,0)&amp;CHAR(34)</f>
        <v>"SSIZE4"</v>
      </c>
      <c r="F612" s="20" t="str">
        <f>VLOOKUP(C612,SOURCE!$V$3:$AD$2892,9,0)&amp;"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VLOOKUP(C612,SOURCE!V$6:AB$10071,7,0)</f>
        <v>1938</v>
      </c>
      <c r="J612" s="25" t="str">
        <f>VLOOKUP(C612,SOURCE!V$6:AB$10071,6,0)</f>
        <v>SSIZE4</v>
      </c>
      <c r="K612" s="26" t="str">
        <f t="shared" si="10"/>
        <v>SSIZE4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ITM_SSIZE8</v>
      </c>
      <c r="E613" s="23" t="str">
        <f>CHAR(34)&amp;VLOOKUP(C613,SOURCE!$V$3:$AC$2892,6,0)&amp;CHAR(34)</f>
        <v>"SSIZE8"</v>
      </c>
      <c r="F613" s="20" t="str">
        <f>VLOOKUP(C613,SOURCE!$V$3:$AD$2892,9,0)&amp;"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VLOOKUP(C613,SOURCE!V$6:AB$10071,7,0)</f>
        <v>1939</v>
      </c>
      <c r="J613" s="25" t="str">
        <f>VLOOKUP(C613,SOURCE!V$6:AB$10071,6,0)</f>
        <v>SSIZE8</v>
      </c>
      <c r="K613" s="26" t="str">
        <f t="shared" si="10"/>
        <v>SSIZE8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ITM_POLAR</v>
      </c>
      <c r="E614" s="23" t="str">
        <f>CHAR(34)&amp;VLOOKUP(C614,SOURCE!$V$3:$AC$2892,6,0)&amp;CHAR(34)</f>
        <v>"POLAR"</v>
      </c>
      <c r="F614" s="20" t="str">
        <f>VLOOKUP(C614,SOURCE!$V$3:$AD$2892,9,0)&amp;"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VLOOKUP(C614,SOURCE!V$6:AB$10071,7,0)</f>
        <v>1946</v>
      </c>
      <c r="J614" s="25" t="str">
        <f>VLOOKUP(C614,SOURCE!V$6:AB$10071,6,0)</f>
        <v>POLAR</v>
      </c>
      <c r="K614" s="26" t="str">
        <f t="shared" si="10"/>
        <v>POLAR</v>
      </c>
      <c r="L614" s="35" t="str">
        <f>VLOOKUP(C614,SOURCE!V$6:AB$10071,2,0)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ITM_RECT</v>
      </c>
      <c r="E615" s="23" t="str">
        <f>CHAR(34)&amp;VLOOKUP(C615,SOURCE!$V$3:$AC$2892,6,0)&amp;CHAR(34)</f>
        <v>"RECT"</v>
      </c>
      <c r="F615" s="20" t="str">
        <f>VLOOKUP(C615,SOURCE!$V$3:$AD$2892,9,0)&amp;"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VLOOKUP(C615,SOURCE!V$6:AB$10071,7,0)</f>
        <v>1949</v>
      </c>
      <c r="J615" s="25" t="str">
        <f>VLOOKUP(C615,SOURCE!V$6:AB$10071,6,0)</f>
        <v>RECT</v>
      </c>
      <c r="K615" s="26" t="str">
        <f t="shared" si="10"/>
        <v>RECT</v>
      </c>
      <c r="L615" s="35" t="str">
        <f>VLOOKUP(C615,SOURCE!V$6:AB$10071,2,0)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ITM_XEDIT</v>
      </c>
      <c r="E616" s="23" t="str">
        <f>CHAR(34)&amp;VLOOKUP(C616,SOURCE!$V$3:$AC$2892,6,0)&amp;CHAR(34)</f>
        <v>"X.EDIT"</v>
      </c>
      <c r="F616" s="20" t="str">
        <f>VLOOKUP(C616,SOURCE!$V$3:$AD$2892,9,0)&amp;"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VLOOKUP(C616,SOURCE!V$6:AB$10071,7,0)</f>
        <v>1957</v>
      </c>
      <c r="J616" s="25" t="str">
        <f>VLOOKUP(C616,SOURCE!V$6:AB$10071,6,0)</f>
        <v>X.EDIT</v>
      </c>
      <c r="K616" s="26" t="str">
        <f t="shared" si="10"/>
        <v>X.EDIT</v>
      </c>
      <c r="L616" s="35" t="str">
        <f>VLOOKUP(C616,SOURCE!V$6:AB$10071,2,0)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ITM_X_P1</v>
      </c>
      <c r="E617" s="23" t="str">
        <f>CHAR(34)&amp;VLOOKUP(C617,SOURCE!$V$3:$AC$2892,6,0)&amp;CHAR(34)</f>
        <v>"XEQM01"</v>
      </c>
      <c r="F617" s="20" t="str">
        <f>VLOOKUP(C617,SOURCE!$V$3:$AD$2892,9,0)&amp;"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VLOOKUP(C617,SOURCE!V$6:AB$10071,7,0)</f>
        <v>1965</v>
      </c>
      <c r="J617" s="25" t="str">
        <f>VLOOKUP(C617,SOURCE!V$6:AB$10071,6,0)</f>
        <v>XEQM01</v>
      </c>
      <c r="K617" s="26" t="str">
        <f t="shared" si="10"/>
        <v>XEQM01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ITM_X_P2</v>
      </c>
      <c r="E618" s="23" t="str">
        <f>CHAR(34)&amp;VLOOKUP(C618,SOURCE!$V$3:$AC$2892,6,0)&amp;CHAR(34)</f>
        <v>"XEQM02"</v>
      </c>
      <c r="F618" s="20" t="str">
        <f>VLOOKUP(C618,SOURCE!$V$3:$AD$2892,9,0)&amp;"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VLOOKUP(C618,SOURCE!V$6:AB$10071,7,0)</f>
        <v>1966</v>
      </c>
      <c r="J618" s="25" t="str">
        <f>VLOOKUP(C618,SOURCE!V$6:AB$10071,6,0)</f>
        <v>XEQM02</v>
      </c>
      <c r="K618" s="26" t="str">
        <f t="shared" si="10"/>
        <v>XEQM02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ITM_X_P3</v>
      </c>
      <c r="E619" s="23" t="str">
        <f>CHAR(34)&amp;VLOOKUP(C619,SOURCE!$V$3:$AC$2892,6,0)&amp;CHAR(34)</f>
        <v>"XEQM03"</v>
      </c>
      <c r="F619" s="20" t="str">
        <f>VLOOKUP(C619,SOURCE!$V$3:$AD$2892,9,0)&amp;"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VLOOKUP(C619,SOURCE!V$6:AB$10071,7,0)</f>
        <v>1967</v>
      </c>
      <c r="J619" s="25" t="str">
        <f>VLOOKUP(C619,SOURCE!V$6:AB$10071,6,0)</f>
        <v>XEQM03</v>
      </c>
      <c r="K619" s="26" t="str">
        <f t="shared" si="10"/>
        <v>XEQM03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ITM_X_P4</v>
      </c>
      <c r="E620" s="23" t="str">
        <f>CHAR(34)&amp;VLOOKUP(C620,SOURCE!$V$3:$AC$2892,6,0)&amp;CHAR(34)</f>
        <v>"XEQM04"</v>
      </c>
      <c r="F620" s="20" t="str">
        <f>VLOOKUP(C620,SOURCE!$V$3:$AD$2892,9,0)&amp;"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VLOOKUP(C620,SOURCE!V$6:AB$10071,7,0)</f>
        <v>1968</v>
      </c>
      <c r="J620" s="25" t="str">
        <f>VLOOKUP(C620,SOURCE!V$6:AB$10071,6,0)</f>
        <v>XEQM04</v>
      </c>
      <c r="K620" s="26" t="str">
        <f t="shared" si="10"/>
        <v>XEQM04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ITM_X_P5</v>
      </c>
      <c r="E621" s="23" t="str">
        <f>CHAR(34)&amp;VLOOKUP(C621,SOURCE!$V$3:$AC$2892,6,0)&amp;CHAR(34)</f>
        <v>"XEQM05"</v>
      </c>
      <c r="F621" s="20" t="str">
        <f>VLOOKUP(C621,SOURCE!$V$3:$AD$2892,9,0)&amp;"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VLOOKUP(C621,SOURCE!V$6:AB$10071,7,0)</f>
        <v>1969</v>
      </c>
      <c r="J621" s="25" t="str">
        <f>VLOOKUP(C621,SOURCE!V$6:AB$10071,6,0)</f>
        <v>XEQM05</v>
      </c>
      <c r="K621" s="26" t="str">
        <f t="shared" si="10"/>
        <v>XEQM05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ITM_X_P6</v>
      </c>
      <c r="E622" s="23" t="str">
        <f>CHAR(34)&amp;VLOOKUP(C622,SOURCE!$V$3:$AC$2892,6,0)&amp;CHAR(34)</f>
        <v>"XEQM06"</v>
      </c>
      <c r="F622" s="20" t="str">
        <f>VLOOKUP(C622,SOURCE!$V$3:$AD$2892,9,0)&amp;"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VLOOKUP(C622,SOURCE!V$6:AB$10071,7,0)</f>
        <v>1970</v>
      </c>
      <c r="J622" s="25" t="str">
        <f>VLOOKUP(C622,SOURCE!V$6:AB$10071,6,0)</f>
        <v>XEQM06</v>
      </c>
      <c r="K622" s="26" t="str">
        <f t="shared" si="10"/>
        <v>XEQM06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ITM_X_f1</v>
      </c>
      <c r="E623" s="23" t="str">
        <f>CHAR(34)&amp;VLOOKUP(C623,SOURCE!$V$3:$AC$2892,6,0)&amp;CHAR(34)</f>
        <v>"XEQM07"</v>
      </c>
      <c r="F623" s="20" t="str">
        <f>VLOOKUP(C623,SOURCE!$V$3:$AD$2892,9,0)&amp;"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VLOOKUP(C623,SOURCE!V$6:AB$10071,7,0)</f>
        <v>1971</v>
      </c>
      <c r="J623" s="25" t="str">
        <f>VLOOKUP(C623,SOURCE!V$6:AB$10071,6,0)</f>
        <v>XEQM07</v>
      </c>
      <c r="K623" s="26" t="str">
        <f t="shared" si="10"/>
        <v>XEQM07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ITM_X_f2</v>
      </c>
      <c r="E624" s="23" t="str">
        <f>CHAR(34)&amp;VLOOKUP(C624,SOURCE!$V$3:$AC$2892,6,0)&amp;CHAR(34)</f>
        <v>"XEQM08"</v>
      </c>
      <c r="F624" s="20" t="str">
        <f>VLOOKUP(C624,SOURCE!$V$3:$AD$2892,9,0)&amp;"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VLOOKUP(C624,SOURCE!V$6:AB$10071,7,0)</f>
        <v>1972</v>
      </c>
      <c r="J624" s="25" t="str">
        <f>VLOOKUP(C624,SOURCE!V$6:AB$10071,6,0)</f>
        <v>XEQM08</v>
      </c>
      <c r="K624" s="26" t="str">
        <f t="shared" si="10"/>
        <v>XEQM08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ITM_X_f3</v>
      </c>
      <c r="E625" s="23" t="str">
        <f>CHAR(34)&amp;VLOOKUP(C625,SOURCE!$V$3:$AC$2892,6,0)&amp;CHAR(34)</f>
        <v>"XEQM09"</v>
      </c>
      <c r="F625" s="20" t="str">
        <f>VLOOKUP(C625,SOURCE!$V$3:$AD$2892,9,0)&amp;"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VLOOKUP(C625,SOURCE!V$6:AB$10071,7,0)</f>
        <v>1973</v>
      </c>
      <c r="J625" s="25" t="str">
        <f>VLOOKUP(C625,SOURCE!V$6:AB$10071,6,0)</f>
        <v>XEQM09</v>
      </c>
      <c r="K625" s="26" t="str">
        <f t="shared" si="10"/>
        <v>XEQM09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ITM_X_f4</v>
      </c>
      <c r="E626" s="23" t="str">
        <f>CHAR(34)&amp;VLOOKUP(C626,SOURCE!$V$3:$AC$2892,6,0)&amp;CHAR(34)</f>
        <v>"XEQM10"</v>
      </c>
      <c r="F626" s="20" t="str">
        <f>VLOOKUP(C626,SOURCE!$V$3:$AD$2892,9,0)&amp;"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VLOOKUP(C626,SOURCE!V$6:AB$10071,7,0)</f>
        <v>1974</v>
      </c>
      <c r="J626" s="25" t="str">
        <f>VLOOKUP(C626,SOURCE!V$6:AB$10071,6,0)</f>
        <v>XEQM10</v>
      </c>
      <c r="K626" s="26" t="str">
        <f t="shared" si="10"/>
        <v>XEQM10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ITM_X_f5</v>
      </c>
      <c r="E627" s="23" t="str">
        <f>CHAR(34)&amp;VLOOKUP(C627,SOURCE!$V$3:$AC$2892,6,0)&amp;CHAR(34)</f>
        <v>"XEQM11"</v>
      </c>
      <c r="F627" s="20" t="str">
        <f>VLOOKUP(C627,SOURCE!$V$3:$AD$2892,9,0)&amp;"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VLOOKUP(C627,SOURCE!V$6:AB$10071,7,0)</f>
        <v>1975</v>
      </c>
      <c r="J627" s="25" t="str">
        <f>VLOOKUP(C627,SOURCE!V$6:AB$10071,6,0)</f>
        <v>XEQM11</v>
      </c>
      <c r="K627" s="26" t="str">
        <f t="shared" si="10"/>
        <v>XEQM11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ITM_X_f6</v>
      </c>
      <c r="E628" s="23" t="str">
        <f>CHAR(34)&amp;VLOOKUP(C628,SOURCE!$V$3:$AC$2892,6,0)&amp;CHAR(34)</f>
        <v>"XEQM12"</v>
      </c>
      <c r="F628" s="20" t="str">
        <f>VLOOKUP(C628,SOURCE!$V$3:$AD$2892,9,0)&amp;"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VLOOKUP(C628,SOURCE!V$6:AB$10071,7,0)</f>
        <v>1976</v>
      </c>
      <c r="J628" s="25" t="str">
        <f>VLOOKUP(C628,SOURCE!V$6:AB$10071,6,0)</f>
        <v>XEQM12</v>
      </c>
      <c r="K628" s="26" t="str">
        <f t="shared" si="10"/>
        <v>XEQM12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ITM_X_g1</v>
      </c>
      <c r="E629" s="23" t="str">
        <f>CHAR(34)&amp;VLOOKUP(C629,SOURCE!$V$3:$AC$2892,6,0)&amp;CHAR(34)</f>
        <v>"XEQM13"</v>
      </c>
      <c r="F629" s="20" t="str">
        <f>VLOOKUP(C629,SOURCE!$V$3:$AD$2892,9,0)&amp;"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VLOOKUP(C629,SOURCE!V$6:AB$10071,7,0)</f>
        <v>1977</v>
      </c>
      <c r="J629" s="25" t="str">
        <f>VLOOKUP(C629,SOURCE!V$6:AB$10071,6,0)</f>
        <v>XEQM13</v>
      </c>
      <c r="K629" s="26" t="str">
        <f t="shared" si="10"/>
        <v>XEQM13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ITM_X_g2</v>
      </c>
      <c r="E630" s="23" t="str">
        <f>CHAR(34)&amp;VLOOKUP(C630,SOURCE!$V$3:$AC$2892,6,0)&amp;CHAR(34)</f>
        <v>"XEQM14"</v>
      </c>
      <c r="F630" s="20" t="str">
        <f>VLOOKUP(C630,SOURCE!$V$3:$AD$2892,9,0)&amp;"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VLOOKUP(C630,SOURCE!V$6:AB$10071,7,0)</f>
        <v>1978</v>
      </c>
      <c r="J630" s="25" t="str">
        <f>VLOOKUP(C630,SOURCE!V$6:AB$10071,6,0)</f>
        <v>XEQM14</v>
      </c>
      <c r="K630" s="26" t="str">
        <f t="shared" si="10"/>
        <v>XEQM14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ITM_X_g3</v>
      </c>
      <c r="E631" s="23" t="str">
        <f>CHAR(34)&amp;VLOOKUP(C631,SOURCE!$V$3:$AC$2892,6,0)&amp;CHAR(34)</f>
        <v>"XEQM15"</v>
      </c>
      <c r="F631" s="20" t="str">
        <f>VLOOKUP(C631,SOURCE!$V$3:$AD$2892,9,0)&amp;"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VLOOKUP(C631,SOURCE!V$6:AB$10071,7,0)</f>
        <v>1979</v>
      </c>
      <c r="J631" s="25" t="str">
        <f>VLOOKUP(C631,SOURCE!V$6:AB$10071,6,0)</f>
        <v>XEQM15</v>
      </c>
      <c r="K631" s="26" t="str">
        <f t="shared" si="10"/>
        <v>XEQM15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ITM_X_g4</v>
      </c>
      <c r="E632" s="23" t="str">
        <f>CHAR(34)&amp;VLOOKUP(C632,SOURCE!$V$3:$AC$2892,6,0)&amp;CHAR(34)</f>
        <v>"XEQM16"</v>
      </c>
      <c r="F632" s="20" t="str">
        <f>VLOOKUP(C632,SOURCE!$V$3:$AD$2892,9,0)&amp;"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VLOOKUP(C632,SOURCE!V$6:AB$10071,7,0)</f>
        <v>1980</v>
      </c>
      <c r="J632" s="25" t="str">
        <f>VLOOKUP(C632,SOURCE!V$6:AB$10071,6,0)</f>
        <v>XEQM16</v>
      </c>
      <c r="K632" s="26" t="str">
        <f t="shared" si="10"/>
        <v>XEQM16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ITM_X_g5</v>
      </c>
      <c r="E633" s="23" t="str">
        <f>CHAR(34)&amp;VLOOKUP(C633,SOURCE!$V$3:$AC$2892,6,0)&amp;CHAR(34)</f>
        <v>"XEQM17"</v>
      </c>
      <c r="F633" s="20" t="str">
        <f>VLOOKUP(C633,SOURCE!$V$3:$AD$2892,9,0)&amp;"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VLOOKUP(C633,SOURCE!V$6:AB$10071,7,0)</f>
        <v>1981</v>
      </c>
      <c r="J633" s="25" t="str">
        <f>VLOOKUP(C633,SOURCE!V$6:AB$10071,6,0)</f>
        <v>XEQM17</v>
      </c>
      <c r="K633" s="26" t="str">
        <f t="shared" si="10"/>
        <v>XEQM17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ITM_X_g6</v>
      </c>
      <c r="E634" s="23" t="str">
        <f>CHAR(34)&amp;VLOOKUP(C634,SOURCE!$V$3:$AC$2892,6,0)&amp;CHAR(34)</f>
        <v>"XEQM18"</v>
      </c>
      <c r="F634" s="20" t="str">
        <f>VLOOKUP(C634,SOURCE!$V$3:$AD$2892,9,0)&amp;"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VLOOKUP(C634,SOURCE!V$6:AB$10071,7,0)</f>
        <v>1982</v>
      </c>
      <c r="J634" s="25" t="str">
        <f>VLOOKUP(C634,SOURCE!V$6:AB$10071,6,0)</f>
        <v>XEQM18</v>
      </c>
      <c r="K634" s="26" t="str">
        <f t="shared" si="10"/>
        <v>XEQM18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ITM_XSAVE</v>
      </c>
      <c r="E635" s="23" t="str">
        <f>CHAR(34)&amp;VLOOKUP(C635,SOURCE!$V$3:$AC$2892,6,0)&amp;CHAR(34)</f>
        <v>"X.SAVE"</v>
      </c>
      <c r="F635" s="20" t="str">
        <f>VLOOKUP(C635,SOURCE!$V$3:$AD$2892,9,0)&amp;"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VLOOKUP(C635,SOURCE!V$6:AB$10071,7,0)</f>
        <v>1983</v>
      </c>
      <c r="J635" s="25" t="str">
        <f>VLOOKUP(C635,SOURCE!V$6:AB$10071,6,0)</f>
        <v>X.SAVE</v>
      </c>
      <c r="K635" s="26" t="str">
        <f t="shared" si="10"/>
        <v>X.SAVE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ITM_XLOAD</v>
      </c>
      <c r="E636" s="23" t="str">
        <f>CHAR(34)&amp;VLOOKUP(C636,SOURCE!$V$3:$AC$2892,6,0)&amp;CHAR(34)</f>
        <v>"X.LOAD"</v>
      </c>
      <c r="F636" s="20" t="str">
        <f>VLOOKUP(C636,SOURCE!$V$3:$AD$2892,9,0)&amp;"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VLOOKUP(C636,SOURCE!V$6:AB$10071,7,0)</f>
        <v>1984</v>
      </c>
      <c r="J636" s="25" t="str">
        <f>VLOOKUP(C636,SOURCE!V$6:AB$10071,6,0)</f>
        <v>X.LOAD</v>
      </c>
      <c r="K636" s="26" t="str">
        <f t="shared" si="10"/>
        <v>X.LOAD</v>
      </c>
      <c r="L636" s="35" t="str">
        <f>VLOOKUP(C636,SOURCE!V$6:AB$10071,2,0)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ITM_CLRMOD</v>
      </c>
      <c r="E637" s="23" t="str">
        <f>CHAR(34)&amp;VLOOKUP(C637,SOURCE!$V$3:$AC$2892,6,0)&amp;CHAR(34)</f>
        <v>"CLRMOD"</v>
      </c>
      <c r="F637" s="20" t="str">
        <f>VLOOKUP(C637,SOURCE!$V$3:$AD$2892,9,0)&amp;"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VLOOKUP(C637,SOURCE!V$6:AB$10071,7,0)</f>
        <v>2005</v>
      </c>
      <c r="J637" s="25" t="str">
        <f>VLOOKUP(C637,SOURCE!V$6:AB$10071,6,0)</f>
        <v>CLRMOD</v>
      </c>
      <c r="K637" s="26" t="str">
        <f t="shared" si="10"/>
        <v>CLRMOD</v>
      </c>
      <c r="L637" s="35" t="str">
        <f>VLOOKUP(C637,SOURCE!V$6:AB$10071,2,0)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ITM_DENMAX2</v>
      </c>
      <c r="E638" s="23" t="str">
        <f>CHAR(34)&amp;VLOOKUP(C638,SOURCE!$V$3:$AC$2892,6,0)&amp;CHAR(34)</f>
        <v>"DMX"</v>
      </c>
      <c r="F638" s="20" t="str">
        <f>VLOOKUP(C638,SOURCE!$V$3:$AD$2892,9,0)&amp;"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VLOOKUP(C638,SOURCE!V$6:AB$10071,7,0)</f>
        <v>2016</v>
      </c>
      <c r="J638" s="25" t="str">
        <f>VLOOKUP(C638,SOURCE!V$6:AB$10071,6,0)</f>
        <v>DMX</v>
      </c>
      <c r="K638" s="26" t="str">
        <f t="shared" si="10"/>
        <v>DMX</v>
      </c>
      <c r="L638" s="35" t="str">
        <f>VLOOKUP(C638,SOURCE!V$6:AB$10071,2,0)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ITM_SETSIG2</v>
      </c>
      <c r="E639" s="23" t="str">
        <f>CHAR(34)&amp;VLOOKUP(C639,SOURCE!$V$3:$AC$2892,6,0)&amp;CHAR(34)</f>
        <v>"SDIGS"</v>
      </c>
      <c r="F639" s="20" t="str">
        <f>VLOOKUP(C639,SOURCE!$V$3:$AD$2892,9,0)&amp;"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VLOOKUP(C639,SOURCE!V$6:AB$10071,7,0)</f>
        <v>2017</v>
      </c>
      <c r="J639" s="25" t="str">
        <f>VLOOKUP(C639,SOURCE!V$6:AB$10071,6,0)</f>
        <v>SDIGS</v>
      </c>
      <c r="K639" s="26" t="str">
        <f t="shared" si="10"/>
        <v>SDIGS</v>
      </c>
      <c r="L639" s="35" t="str">
        <f>VLOOKUP(C639,SOURCE!V$6:AB$10071,2,0)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ITM_RMODEQ</v>
      </c>
      <c r="E640" s="23" t="str">
        <f>CHAR(34)&amp;VLOOKUP(C640,SOURCE!$V$3:$AC$2892,6,0)&amp;CHAR(34)</f>
        <v>"RMODE?"</v>
      </c>
      <c r="F640" s="20" t="str">
        <f>VLOOKUP(C640,SOURCE!$V$3:$AD$2892,9,0)&amp;"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VLOOKUP(C640,SOURCE!V$6:AB$10071,7,0)</f>
        <v>2019</v>
      </c>
      <c r="J640" s="25" t="str">
        <f>VLOOKUP(C640,SOURCE!V$6:AB$10071,6,0)</f>
        <v>RMODE?</v>
      </c>
      <c r="K640" s="26" t="str">
        <f t="shared" si="10"/>
        <v>RMODE?</v>
      </c>
      <c r="L640" s="35" t="str">
        <f>VLOOKUP(C640,SOURCE!V$6:AB$10071,2,0)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ITM_INTG</v>
      </c>
      <c r="E641" s="23" t="str">
        <f>CHAR(34)&amp;VLOOKUP(C641,SOURCE!$V$3:$AC$2892,6,0)&amp;CHAR(34)</f>
        <v>"P_INT"</v>
      </c>
      <c r="F641" s="20" t="str">
        <f>VLOOKUP(C641,SOURCE!$V$3:$AD$2892,9,0)&amp;"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VLOOKUP(C641,SOURCE!V$6:AB$10071,7,0)</f>
        <v>2024</v>
      </c>
      <c r="J641" s="25" t="str">
        <f>VLOOKUP(C641,SOURCE!V$6:AB$10071,6,0)</f>
        <v>P_INT</v>
      </c>
      <c r="K641" s="26" t="str">
        <f t="shared" si="10"/>
        <v>SUMy_BARDELTAx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ITM_DIFF</v>
      </c>
      <c r="E642" s="23" t="str">
        <f>CHAR(34)&amp;VLOOKUP(C642,SOURCE!$V$3:$AC$2892,6,0)&amp;CHAR(34)</f>
        <v>"P_DIFF"</v>
      </c>
      <c r="F642" s="20" t="str">
        <f>VLOOKUP(C642,SOURCE!$V$3:$AD$2892,9,0)&amp;"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VLOOKUP(C642,SOURCE!V$6:AB$10071,7,0)</f>
        <v>2025</v>
      </c>
      <c r="J642" s="25" t="str">
        <f>VLOOKUP(C642,SOURCE!V$6:AB$10071,6,0)</f>
        <v>P_DIFF</v>
      </c>
      <c r="K642" s="26" t="str">
        <f t="shared" si="10"/>
        <v>DELTAy/DELTAx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ITM_RMS</v>
      </c>
      <c r="E643" s="23" t="str">
        <f>CHAR(34)&amp;VLOOKUP(C643,SOURCE!$V$3:$AC$2892,6,0)&amp;CHAR(34)</f>
        <v>"P_RMS"</v>
      </c>
      <c r="F643" s="20" t="str">
        <f>VLOOKUP(C643,SOURCE!$V$3:$AD$2892,9,0)&amp;"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VLOOKUP(C643,SOURCE!V$6:AB$10071,7,0)</f>
        <v>2026</v>
      </c>
      <c r="J643" s="25" t="str">
        <f>VLOOKUP(C643,SOURCE!V$6:AB$10071,6,0)</f>
        <v>P_RMS</v>
      </c>
      <c r="K643" s="26" t="str">
        <f t="shared" si="10"/>
        <v>RMS</v>
      </c>
      <c r="L643" s="35" t="str">
        <f>VLOOKUP(C643,SOURCE!V$6:AB$10071,2,0)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ITM_SHADE</v>
      </c>
      <c r="E644" s="23" t="str">
        <f>CHAR(34)&amp;VLOOKUP(C644,SOURCE!$V$3:$AC$2892,6,0)&amp;CHAR(34)</f>
        <v>"P_SHADE"</v>
      </c>
      <c r="F644" s="20" t="str">
        <f>VLOOKUP(C644,SOURCE!$V$3:$AD$2892,9,0)&amp;"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VLOOKUP(C644,SOURCE!V$6:AB$10071,7,0)</f>
        <v>2027</v>
      </c>
      <c r="J644" s="25" t="str">
        <f>VLOOKUP(C644,SOURCE!V$6:AB$10071,6,0)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VLOOKUP(C644,SOURCE!V$6:AB$10071,2,0)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ITM_CLGRF</v>
      </c>
      <c r="E645" s="23" t="str">
        <f>CHAR(34)&amp;VLOOKUP(C645,SOURCE!$V$3:$AC$2892,6,0)&amp;CHAR(34)</f>
        <v>"CLGRF"</v>
      </c>
      <c r="F645" s="20" t="str">
        <f>VLOOKUP(C645,SOURCE!$V$3:$AD$2892,9,0)&amp;"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VLOOKUP(C645,SOURCE!V$6:AB$10071,7,0)</f>
        <v>2033</v>
      </c>
      <c r="J645" s="25" t="str">
        <f>VLOOKUP(C645,SOURCE!V$6:AB$10071,6,0)</f>
        <v>CLGRF</v>
      </c>
      <c r="K645" s="26" t="str">
        <f t="shared" si="11"/>
        <v>CLGRF</v>
      </c>
      <c r="L645" s="35" t="str">
        <f>VLOOKUP(C645,SOURCE!V$6:AB$10071,2,0)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ITM_SAFERESET</v>
      </c>
      <c r="E646" s="23" t="str">
        <f>CHAR(34)&amp;VLOOKUP(C646,SOURCE!$V$3:$AC$2892,6,0)&amp;CHAR(34)</f>
        <v>"S.RESET"</v>
      </c>
      <c r="F646" s="20" t="str">
        <f>VLOOKUP(C646,SOURCE!$V$3:$AD$2892,9,0)&amp;"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VLOOKUP(C646,SOURCE!V$6:AB$10071,7,0)</f>
        <v>2038</v>
      </c>
      <c r="J646" s="25" t="str">
        <f>VLOOKUP(C646,SOURCE!V$6:AB$10071,6,0)</f>
        <v>S.RESET</v>
      </c>
      <c r="K646" s="26" t="str">
        <f t="shared" si="11"/>
        <v>S.RESET</v>
      </c>
      <c r="L646" s="35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ITM_PLOT_STAT</v>
      </c>
      <c r="E647" s="23" t="str">
        <f>CHAR(34)&amp;VLOOKUP(C647,SOURCE!$V$3:$AC$2892,6,0)&amp;CHAR(34)</f>
        <v>"PLSTAT"</v>
      </c>
      <c r="F647" s="20" t="str">
        <f>VLOOKUP(C647,SOURCE!$V$3:$AD$2892,9,0)&amp;"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VLOOKUP(C647,SOURCE!V$6:AB$10071,7,0)</f>
        <v>2040</v>
      </c>
      <c r="J647" s="25" t="str">
        <f>VLOOKUP(C647,SOURCE!V$6:AB$10071,6,0)</f>
        <v>PLSTAT</v>
      </c>
      <c r="K647" s="26" t="str">
        <f t="shared" si="11"/>
        <v>PLSTAT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ITM_3x1TOSTK</v>
      </c>
      <c r="E648" s="23" t="str">
        <f>CHAR(34)&amp;VLOOKUP(C648,SOURCE!$V$3:$AC$2892,6,0)&amp;CHAR(34)</f>
        <v>"M&gt;ZYX"</v>
      </c>
      <c r="F648" s="20" t="str">
        <f>VLOOKUP(C648,SOURCE!$V$3:$AD$2892,9,0)&amp;"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VLOOKUP(C648,SOURCE!V$6:AB$10071,7,0)</f>
        <v>2041</v>
      </c>
      <c r="J648" s="25" t="str">
        <f>VLOOKUP(C648,SOURCE!V$6:AB$10071,6,0)</f>
        <v>M&gt;ZYX</v>
      </c>
      <c r="K648" s="26" t="str">
        <f t="shared" si="11"/>
        <v>M&gt;zyx</v>
      </c>
      <c r="L648" s="35" t="str">
        <f>VLOOKUP(C648,SOURCE!V$6:AB$10071,2,0)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ITM_PLOTRST</v>
      </c>
      <c r="E649" s="23" t="str">
        <f>CHAR(34)&amp;VLOOKUP(C649,SOURCE!$V$3:$AC$2892,6,0)&amp;CHAR(34)</f>
        <v>"PLTRST"</v>
      </c>
      <c r="F649" s="20" t="str">
        <f>VLOOKUP(C649,SOURCE!$V$3:$AD$2892,9,0)&amp;"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VLOOKUP(C649,SOURCE!V$6:AB$10071,7,0)</f>
        <v>2042</v>
      </c>
      <c r="J649" s="25" t="str">
        <f>VLOOKUP(C649,SOURCE!V$6:AB$10071,6,0)</f>
        <v>PLTRST</v>
      </c>
      <c r="K649" s="26" t="str">
        <f t="shared" si="11"/>
        <v>PLTRST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ITM_SYSTEM2</v>
      </c>
      <c r="E650" s="23" t="str">
        <f>CHAR(34)&amp;VLOOKUP(C650,SOURCE!$V$3:$AC$2892,6,0)&amp;CHAR(34)</f>
        <v>"DMCP"</v>
      </c>
      <c r="F650" s="20" t="str">
        <f>VLOOKUP(C650,SOURCE!$V$3:$AD$2892,9,0)&amp;"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VLOOKUP(C650,SOURCE!V$6:AB$10071,7,0)</f>
        <v>2043</v>
      </c>
      <c r="J650" s="25" t="str">
        <f>VLOOKUP(C650,SOURCE!V$6:AB$10071,6,0)</f>
        <v>DMCP</v>
      </c>
      <c r="K650" s="26" t="str">
        <f t="shared" si="11"/>
        <v>DMCP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ITM_ACTUSB</v>
      </c>
      <c r="E651" s="23" t="str">
        <f>CHAR(34)&amp;VLOOKUP(C651,SOURCE!$V$3:$AC$2892,6,0)&amp;CHAR(34)</f>
        <v>"ACTUSB"</v>
      </c>
      <c r="F651" s="20" t="str">
        <f>VLOOKUP(C651,SOURCE!$V$3:$AD$2892,9,0)&amp;"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VLOOKUP(C651,SOURCE!V$6:AB$10071,7,0)</f>
        <v>2044</v>
      </c>
      <c r="J651" s="25" t="str">
        <f>VLOOKUP(C651,SOURCE!V$6:AB$10071,6,0)</f>
        <v>ACTUSB</v>
      </c>
      <c r="K651" s="26" t="str">
        <f t="shared" si="11"/>
        <v>ActUSB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ITM_F1234</v>
      </c>
      <c r="E652" s="23" t="str">
        <f>CHAR(34)&amp;VLOOKUP(C652,SOURCE!$V$3:$AC$2892,6,0)&amp;CHAR(34)</f>
        <v>"F.1234"</v>
      </c>
      <c r="F652" s="20" t="str">
        <f>VLOOKUP(C652,SOURCE!$V$3:$AD$2892,9,0)&amp;"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VLOOKUP(C652,SOURCE!V$6:AB$10071,7,0)</f>
        <v>2061</v>
      </c>
      <c r="J652" s="25" t="str">
        <f>VLOOKUP(C652,SOURCE!V$6:AB$10071,6,0)</f>
        <v>F.1234</v>
      </c>
      <c r="K652" s="26" t="str">
        <f t="shared" si="11"/>
        <v>F.1234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ITM_M1234</v>
      </c>
      <c r="E653" s="23" t="str">
        <f>CHAR(34)&amp;VLOOKUP(C653,SOURCE!$V$3:$AC$2892,6,0)&amp;CHAR(34)</f>
        <v>"M.1234"</v>
      </c>
      <c r="F653" s="20" t="str">
        <f>VLOOKUP(C653,SOURCE!$V$3:$AD$2892,9,0)&amp;"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VLOOKUP(C653,SOURCE!V$6:AB$10071,7,0)</f>
        <v>2062</v>
      </c>
      <c r="J653" s="25" t="str">
        <f>VLOOKUP(C653,SOURCE!V$6:AB$10071,6,0)</f>
        <v>M.1234</v>
      </c>
      <c r="K653" s="26" t="str">
        <f t="shared" si="11"/>
        <v>M.1234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ITM_F14</v>
      </c>
      <c r="E654" s="23" t="str">
        <f>CHAR(34)&amp;VLOOKUP(C654,SOURCE!$V$3:$AC$2892,6,0)&amp;CHAR(34)</f>
        <v>"F.14"</v>
      </c>
      <c r="F654" s="20" t="str">
        <f>VLOOKUP(C654,SOURCE!$V$3:$AD$2892,9,0)&amp;"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VLOOKUP(C654,SOURCE!V$6:AB$10071,7,0)</f>
        <v>2063</v>
      </c>
      <c r="J654" s="25" t="str">
        <f>VLOOKUP(C654,SOURCE!V$6:AB$10071,6,0)</f>
        <v>F.14</v>
      </c>
      <c r="K654" s="26" t="str">
        <f t="shared" si="11"/>
        <v>F.14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ITM_M14</v>
      </c>
      <c r="E655" s="23" t="str">
        <f>CHAR(34)&amp;VLOOKUP(C655,SOURCE!$V$3:$AC$2892,6,0)&amp;CHAR(34)</f>
        <v>"M.14"</v>
      </c>
      <c r="F655" s="20" t="str">
        <f>VLOOKUP(C655,SOURCE!$V$3:$AD$2892,9,0)&amp;"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VLOOKUP(C655,SOURCE!V$6:AB$10071,7,0)</f>
        <v>2064</v>
      </c>
      <c r="J655" s="25" t="str">
        <f>VLOOKUP(C655,SOURCE!V$6:AB$10071,6,0)</f>
        <v>M.14</v>
      </c>
      <c r="K655" s="26" t="str">
        <f t="shared" si="11"/>
        <v>M.14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ITM_F124</v>
      </c>
      <c r="E656" s="23" t="str">
        <f>CHAR(34)&amp;VLOOKUP(C656,SOURCE!$V$3:$AC$2892,6,0)&amp;CHAR(34)</f>
        <v>"F.124"</v>
      </c>
      <c r="F656" s="20" t="str">
        <f>VLOOKUP(C656,SOURCE!$V$3:$AD$2892,9,0)&amp;"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VLOOKUP(C656,SOURCE!V$6:AB$10071,7,0)</f>
        <v>2065</v>
      </c>
      <c r="J656" s="25" t="str">
        <f>VLOOKUP(C656,SOURCE!V$6:AB$10071,6,0)</f>
        <v>F.124</v>
      </c>
      <c r="K656" s="26" t="str">
        <f t="shared" si="11"/>
        <v>F.124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ITM_MEDIAN</v>
      </c>
      <c r="E657" s="23" t="str">
        <f>CHAR(34)&amp;VLOOKUP(C657,SOURCE!$V$3:$AC$2892,6,0)&amp;CHAR(34)</f>
        <v>"XMEDN"</v>
      </c>
      <c r="F657" s="20" t="str">
        <f>VLOOKUP(C657,SOURCE!$V$3:$AD$2892,9,0)&amp;"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VLOOKUP(C657,SOURCE!V$6:AB$10071,7,0)</f>
        <v>2074</v>
      </c>
      <c r="J657" s="25" t="str">
        <f>VLOOKUP(C657,SOURCE!V$6:AB$10071,6,0)</f>
        <v>XMEDN</v>
      </c>
      <c r="K657" s="26" t="str">
        <f t="shared" si="11"/>
        <v>xMEDN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ITM_LOWER_QUARTILE</v>
      </c>
      <c r="E658" s="23" t="str">
        <f>CHAR(34)&amp;VLOOKUP(C658,SOURCE!$V$3:$AC$2892,6,0)&amp;CHAR(34)</f>
        <v>"XQ1"</v>
      </c>
      <c r="F658" s="20" t="str">
        <f>VLOOKUP(C658,SOURCE!$V$3:$AD$2892,9,0)&amp;"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VLOOKUP(C658,SOURCE!V$6:AB$10071,7,0)</f>
        <v>2075</v>
      </c>
      <c r="J658" s="25" t="str">
        <f>VLOOKUP(C658,SOURCE!V$6:AB$10071,6,0)</f>
        <v>XQ1</v>
      </c>
      <c r="K658" s="26" t="str">
        <f t="shared" si="11"/>
        <v>xQ1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ITM_UPPER_QUARTILE</v>
      </c>
      <c r="E659" s="23" t="str">
        <f>CHAR(34)&amp;VLOOKUP(C659,SOURCE!$V$3:$AC$2892,6,0)&amp;CHAR(34)</f>
        <v>"XQ3"</v>
      </c>
      <c r="F659" s="20" t="str">
        <f>VLOOKUP(C659,SOURCE!$V$3:$AD$2892,9,0)&amp;"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VLOOKUP(C659,SOURCE!V$6:AB$10071,7,0)</f>
        <v>2076</v>
      </c>
      <c r="J659" s="25" t="str">
        <f>VLOOKUP(C659,SOURCE!V$6:AB$10071,6,0)</f>
        <v>XQ3</v>
      </c>
      <c r="K659" s="26" t="str">
        <f t="shared" si="11"/>
        <v>xQ3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ITM_MAD</v>
      </c>
      <c r="E660" s="23" t="str">
        <f>CHAR(34)&amp;VLOOKUP(C660,SOURCE!$V$3:$AC$2892,6,0)&amp;CHAR(34)</f>
        <v>"XMAD"</v>
      </c>
      <c r="F660" s="20" t="str">
        <f>VLOOKUP(C660,SOURCE!$V$3:$AD$2892,9,0)&amp;"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VLOOKUP(C660,SOURCE!V$6:AB$10071,7,0)</f>
        <v>2077</v>
      </c>
      <c r="J660" s="25" t="str">
        <f>VLOOKUP(C660,SOURCE!V$6:AB$10071,6,0)</f>
        <v>XMAD</v>
      </c>
      <c r="K660" s="26" t="str">
        <f t="shared" si="11"/>
        <v>xMAD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ITM_IQR</v>
      </c>
      <c r="E661" s="23" t="str">
        <f>CHAR(34)&amp;VLOOKUP(C661,SOURCE!$V$3:$AC$2892,6,0)&amp;CHAR(34)</f>
        <v>"XIQR"</v>
      </c>
      <c r="F661" s="20" t="str">
        <f>VLOOKUP(C661,SOURCE!$V$3:$AD$2892,9,0)&amp;"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VLOOKUP(C661,SOURCE!V$6:AB$10071,7,0)</f>
        <v>2078</v>
      </c>
      <c r="J661" s="25" t="str">
        <f>VLOOKUP(C661,SOURCE!V$6:AB$10071,6,0)</f>
        <v>XIQR</v>
      </c>
      <c r="K661" s="26" t="str">
        <f t="shared" si="11"/>
        <v>xIQR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ITM_SIGMARANGE</v>
      </c>
      <c r="E662" s="23" t="str">
        <f>CHAR(34)&amp;VLOOKUP(C662,SOURCE!$V$3:$AC$2892,6,0)&amp;CHAR(34)</f>
        <v>"XRANGE_"</v>
      </c>
      <c r="F662" s="20" t="str">
        <f>VLOOKUP(C662,SOURCE!$V$3:$AD$2892,9,0)&amp;"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VLOOKUP(C662,SOURCE!V$6:AB$10071,7,0)</f>
        <v>2079</v>
      </c>
      <c r="J662" s="25" t="str">
        <f>VLOOKUP(C662,SOURCE!V$6:AB$10071,6,0)</f>
        <v>XRANGE_</v>
      </c>
      <c r="K662" s="26" t="str">
        <f t="shared" si="11"/>
        <v>xRANGE_</v>
      </c>
      <c r="L662" s="35" t="str">
        <f>VLOOKUP(C662,SOURCE!V$6:AB$10071,2,0)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ITM_PERCENTILE</v>
      </c>
      <c r="E663" s="23" t="str">
        <f>CHAR(34)&amp;VLOOKUP(C663,SOURCE!$V$3:$AC$2892,6,0)&amp;CHAR(34)</f>
        <v>"X%ILE"</v>
      </c>
      <c r="F663" s="20" t="str">
        <f>VLOOKUP(C663,SOURCE!$V$3:$AD$2892,9,0)&amp;"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VLOOKUP(C663,SOURCE!V$6:AB$10071,7,0)</f>
        <v>2082</v>
      </c>
      <c r="J663" s="25" t="str">
        <f>VLOOKUP(C663,SOURCE!V$6:AB$10071,6,0)</f>
        <v>X%ILE</v>
      </c>
      <c r="K663" s="26" t="str">
        <f t="shared" si="11"/>
        <v>x%ILE</v>
      </c>
      <c r="L663" s="35" t="str">
        <f>VLOOKUP(C663,SOURCE!V$6:AB$10071,2,0)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ITM_LINPOL</v>
      </c>
      <c r="E664" s="23" t="str">
        <f>CHAR(34)&amp;VLOOKUP(C664,SOURCE!$V$3:$AC$2892,6,0)&amp;CHAR(34)</f>
        <v>"LINPOL"</v>
      </c>
      <c r="F664" s="20" t="str">
        <f>VLOOKUP(C664,SOURCE!$V$3:$AD$2892,9,0)&amp;"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VLOOKUP(C664,SOURCE!V$6:AB$10071,7,0)</f>
        <v>2083</v>
      </c>
      <c r="J664" s="25" t="str">
        <f>VLOOKUP(C664,SOURCE!V$6:AB$10071,6,0)</f>
        <v>LINPOL</v>
      </c>
      <c r="K664" s="26" t="str">
        <f t="shared" si="11"/>
        <v>LINPOL</v>
      </c>
      <c r="L664" s="35" t="str">
        <f>VLOOKUP(C664,SOURCE!V$6:AB$10071,2,0)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ITM_SAVEST</v>
      </c>
      <c r="E665" s="23" t="str">
        <f>CHAR(34)&amp;VLOOKUP(C665,SOURCE!$V$3:$AC$2892,6,0)&amp;CHAR(34)</f>
        <v>"SAVEST"</v>
      </c>
      <c r="F665" s="20" t="str">
        <f>VLOOKUP(C665,SOURCE!$V$3:$AD$2892,9,0)&amp;"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VLOOKUP(C665,SOURCE!V$6:AB$10071,7,0)</f>
        <v>2109</v>
      </c>
      <c r="J665" s="25" t="str">
        <f>VLOOKUP(C665,SOURCE!V$6:AB$10071,6,0)</f>
        <v>SAVEST</v>
      </c>
      <c r="K665" s="26" t="str">
        <f t="shared" si="11"/>
        <v>SAVEST</v>
      </c>
      <c r="L665" s="35" t="str">
        <f>VLOOKUP(C665,SOURCE!V$6:AB$10071,2,0)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VLOOKUP(C666,SOURCE!$V$3:$AC$2892,8,0)</f>
        <v>ITM_LOADST</v>
      </c>
      <c r="E666" s="23" t="str">
        <f>CHAR(34)&amp;VLOOKUP(C666,SOURCE!$V$3:$AC$2892,6,0)&amp;CHAR(34)</f>
        <v>"LOADST"</v>
      </c>
      <c r="F666" s="20" t="str">
        <f>VLOOKUP(C666,SOURCE!$V$3:$AD$2892,9,0)&amp;"           {"&amp;D666&amp;",   "&amp;E666&amp;"},"</f>
        <v>//           {ITM_LOADST,   "LOADST"},</v>
      </c>
      <c r="H666" t="b">
        <f>ISNA(VLOOKUP(J666,J667:J$882,1,0))</f>
        <v>1</v>
      </c>
      <c r="I666" s="24">
        <f>VLOOKUP(C666,SOURCE!V$6:AB$10071,7,0)</f>
        <v>2110</v>
      </c>
      <c r="J666" s="25" t="str">
        <f>VLOOKUP(C666,SOURCE!V$6:AB$10071,6,0)</f>
        <v>LOADST</v>
      </c>
      <c r="K666" s="26" t="str">
        <f t="shared" si="11"/>
        <v>LOADST</v>
      </c>
      <c r="L666" s="35" t="str">
        <f>VLOOKUP(C666,SOURCE!V$6:AB$10071,2,0)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"LOADST"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2023-05-28T20:21:49Z</dcterms:modified>
</cp:coreProperties>
</file>